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ownloads\Sample 8\"/>
    </mc:Choice>
  </mc:AlternateContent>
  <xr:revisionPtr revIDLastSave="0" documentId="13_ncr:1_{7C247E00-98BD-40E1-BE6A-533CC3DB76EF}" xr6:coauthVersionLast="36" xr6:coauthVersionMax="36" xr10:uidLastSave="{00000000-0000-0000-0000-000000000000}"/>
  <bookViews>
    <workbookView xWindow="0" yWindow="0" windowWidth="24000" windowHeight="9735" xr2:uid="{00000000-000D-0000-FFFF-FFFF00000000}"/>
  </bookViews>
  <sheets>
    <sheet name="TAKEOFF Breakdown" sheetId="1" r:id="rId1"/>
  </sheets>
  <definedNames>
    <definedName name="_xlnm.Print_Area" localSheetId="0">'TAKEOFF Breakdown'!$A$2:$H$394</definedName>
    <definedName name="_xlnm.Print_Titles" localSheetId="0">'TAKEOFF Breakdown'!$1:$7</definedName>
  </definedNames>
  <calcPr calcId="179021"/>
</workbook>
</file>

<file path=xl/calcChain.xml><?xml version="1.0" encoding="utf-8"?>
<calcChain xmlns="http://schemas.openxmlformats.org/spreadsheetml/2006/main">
  <c r="H369" i="1" l="1"/>
  <c r="G375" i="1"/>
  <c r="G374" i="1"/>
  <c r="G383" i="1"/>
  <c r="G382" i="1"/>
  <c r="H385" i="1" s="1"/>
  <c r="G176" i="1" l="1"/>
  <c r="F261" i="1" l="1"/>
  <c r="G261" i="1" s="1"/>
  <c r="F385" i="1" l="1"/>
  <c r="G385" i="1" s="1"/>
  <c r="A384" i="1"/>
  <c r="F380" i="1"/>
  <c r="G380" i="1" s="1"/>
  <c r="A380" i="1"/>
  <c r="F377" i="1"/>
  <c r="G377" i="1" s="1"/>
  <c r="F376" i="1"/>
  <c r="G376" i="1" s="1"/>
  <c r="A376" i="1"/>
  <c r="F373" i="1"/>
  <c r="G373" i="1" s="1"/>
  <c r="A373" i="1"/>
  <c r="F372" i="1"/>
  <c r="G372" i="1" s="1"/>
  <c r="A372" i="1"/>
  <c r="G369" i="1"/>
  <c r="F369" i="1"/>
  <c r="F368" i="1"/>
  <c r="G368" i="1" s="1"/>
  <c r="A368" i="1"/>
  <c r="G367" i="1"/>
  <c r="G366" i="1"/>
  <c r="F365" i="1"/>
  <c r="G365" i="1" s="1"/>
  <c r="A365" i="1"/>
  <c r="G363" i="1"/>
  <c r="G362" i="1"/>
  <c r="G361" i="1"/>
  <c r="G360" i="1"/>
  <c r="G359" i="1"/>
  <c r="G358" i="1"/>
  <c r="G357" i="1"/>
  <c r="F356" i="1"/>
  <c r="G356" i="1" s="1"/>
  <c r="A356" i="1"/>
  <c r="F355" i="1"/>
  <c r="G355" i="1" s="1"/>
  <c r="A355" i="1"/>
  <c r="F352" i="1"/>
  <c r="G352" i="1" s="1"/>
  <c r="F351" i="1"/>
  <c r="G351" i="1" s="1"/>
  <c r="A351" i="1"/>
  <c r="G350" i="1"/>
  <c r="G349" i="1"/>
  <c r="F348" i="1"/>
  <c r="G348" i="1" s="1"/>
  <c r="A348" i="1"/>
  <c r="F347" i="1"/>
  <c r="G347" i="1" s="1"/>
  <c r="A347" i="1"/>
  <c r="F344" i="1"/>
  <c r="G344" i="1" s="1"/>
  <c r="F343" i="1"/>
  <c r="G343" i="1" s="1"/>
  <c r="A343" i="1"/>
  <c r="G342" i="1"/>
  <c r="F341" i="1"/>
  <c r="G341" i="1" s="1"/>
  <c r="A341" i="1"/>
  <c r="F340" i="1"/>
  <c r="G340" i="1" s="1"/>
  <c r="A340" i="1"/>
  <c r="F337" i="1"/>
  <c r="G337" i="1" s="1"/>
  <c r="G335" i="1"/>
  <c r="G334" i="1"/>
  <c r="G333" i="1"/>
  <c r="G332" i="1"/>
  <c r="F331" i="1"/>
  <c r="G331" i="1" s="1"/>
  <c r="A331" i="1"/>
  <c r="F330" i="1"/>
  <c r="G330" i="1" s="1"/>
  <c r="H337" i="1" s="1"/>
  <c r="A330" i="1"/>
  <c r="F327" i="1"/>
  <c r="G327" i="1" s="1"/>
  <c r="G325" i="1"/>
  <c r="G324" i="1"/>
  <c r="G323" i="1"/>
  <c r="G322" i="1"/>
  <c r="F320" i="1"/>
  <c r="G320" i="1" s="1"/>
  <c r="H327" i="1" s="1"/>
  <c r="A320" i="1"/>
  <c r="F317" i="1"/>
  <c r="G317" i="1" s="1"/>
  <c r="A315" i="1"/>
  <c r="G314" i="1"/>
  <c r="G313" i="1"/>
  <c r="G312" i="1"/>
  <c r="G311" i="1"/>
  <c r="G310" i="1"/>
  <c r="G309" i="1"/>
  <c r="A308" i="1"/>
  <c r="G306" i="1"/>
  <c r="G305" i="1"/>
  <c r="A304" i="1"/>
  <c r="A303" i="1"/>
  <c r="G302" i="1"/>
  <c r="F300" i="1"/>
  <c r="G300" i="1" s="1"/>
  <c r="H317" i="1" s="1"/>
  <c r="A300" i="1"/>
  <c r="F297" i="1"/>
  <c r="G297" i="1" s="1"/>
  <c r="G295" i="1"/>
  <c r="A294" i="1"/>
  <c r="A293" i="1"/>
  <c r="D292" i="1"/>
  <c r="G292" i="1" s="1"/>
  <c r="G291" i="1"/>
  <c r="G290" i="1"/>
  <c r="A289" i="1"/>
  <c r="A288" i="1"/>
  <c r="D287" i="1"/>
  <c r="G286" i="1"/>
  <c r="G285" i="1"/>
  <c r="G284" i="1"/>
  <c r="G283" i="1"/>
  <c r="A282" i="1"/>
  <c r="A281" i="1"/>
  <c r="G280" i="1"/>
  <c r="A279" i="1"/>
  <c r="A278" i="1"/>
  <c r="G277" i="1"/>
  <c r="G276" i="1"/>
  <c r="A275" i="1"/>
  <c r="A274" i="1"/>
  <c r="G273" i="1"/>
  <c r="G272" i="1"/>
  <c r="A271" i="1"/>
  <c r="A270" i="1"/>
  <c r="G269" i="1"/>
  <c r="G268" i="1"/>
  <c r="G267" i="1"/>
  <c r="G266" i="1"/>
  <c r="F264" i="1"/>
  <c r="G264" i="1" s="1"/>
  <c r="A264" i="1"/>
  <c r="G259" i="1"/>
  <c r="G258" i="1"/>
  <c r="G257" i="1"/>
  <c r="A256" i="1"/>
  <c r="A255" i="1"/>
  <c r="G254" i="1"/>
  <c r="G253" i="1"/>
  <c r="G252" i="1"/>
  <c r="G251" i="1"/>
  <c r="G250" i="1"/>
  <c r="G249" i="1"/>
  <c r="G248" i="1"/>
  <c r="A247" i="1"/>
  <c r="A246" i="1"/>
  <c r="G245" i="1"/>
  <c r="G244" i="1"/>
  <c r="G243" i="1"/>
  <c r="G242" i="1"/>
  <c r="A241" i="1"/>
  <c r="A240" i="1"/>
  <c r="A239" i="1"/>
  <c r="A238" i="1"/>
  <c r="G237" i="1"/>
  <c r="G236" i="1"/>
  <c r="G235" i="1"/>
  <c r="G234" i="1"/>
  <c r="G233" i="1"/>
  <c r="G232" i="1"/>
  <c r="F230" i="1"/>
  <c r="G230" i="1" s="1"/>
  <c r="A230" i="1"/>
  <c r="F227" i="1"/>
  <c r="G227" i="1" s="1"/>
  <c r="G225" i="1"/>
  <c r="A224" i="1"/>
  <c r="A223" i="1"/>
  <c r="G222" i="1"/>
  <c r="G221" i="1"/>
  <c r="A220" i="1"/>
  <c r="A219" i="1"/>
  <c r="G218" i="1"/>
  <c r="A217" i="1"/>
  <c r="A216" i="1"/>
  <c r="G215" i="1"/>
  <c r="G214" i="1"/>
  <c r="G213" i="1"/>
  <c r="G212" i="1"/>
  <c r="A211" i="1"/>
  <c r="A210" i="1"/>
  <c r="G209" i="1"/>
  <c r="A208" i="1"/>
  <c r="A207" i="1"/>
  <c r="G206" i="1"/>
  <c r="G205" i="1"/>
  <c r="A204" i="1"/>
  <c r="A203" i="1"/>
  <c r="G202" i="1"/>
  <c r="G201" i="1"/>
  <c r="F199" i="1"/>
  <c r="G199" i="1" s="1"/>
  <c r="A199" i="1"/>
  <c r="F196" i="1"/>
  <c r="G196" i="1" s="1"/>
  <c r="F195" i="1"/>
  <c r="G195" i="1" s="1"/>
  <c r="A195" i="1"/>
  <c r="G193" i="1"/>
  <c r="G192" i="1"/>
  <c r="G191" i="1"/>
  <c r="G188" i="1"/>
  <c r="G187" i="1"/>
  <c r="G186" i="1"/>
  <c r="G185" i="1"/>
  <c r="G182" i="1"/>
  <c r="D179" i="1"/>
  <c r="G179" i="1" s="1"/>
  <c r="G178" i="1"/>
  <c r="G177" i="1"/>
  <c r="G175" i="1"/>
  <c r="G172" i="1"/>
  <c r="G169" i="1"/>
  <c r="G166" i="1"/>
  <c r="G163" i="1"/>
  <c r="G162" i="1"/>
  <c r="G159" i="1"/>
  <c r="G158" i="1"/>
  <c r="G157" i="1"/>
  <c r="G156" i="1"/>
  <c r="D153" i="1"/>
  <c r="G153" i="1" s="1"/>
  <c r="G152" i="1"/>
  <c r="D151" i="1"/>
  <c r="G148" i="1"/>
  <c r="G145" i="1"/>
  <c r="G144" i="1"/>
  <c r="G143" i="1"/>
  <c r="G142" i="1"/>
  <c r="D141" i="1"/>
  <c r="G141" i="1" s="1"/>
  <c r="G140" i="1"/>
  <c r="G139" i="1"/>
  <c r="G138" i="1"/>
  <c r="G137" i="1"/>
  <c r="G136" i="1"/>
  <c r="G135" i="1"/>
  <c r="G134" i="1"/>
  <c r="G133" i="1"/>
  <c r="G132" i="1"/>
  <c r="D129" i="1"/>
  <c r="G129" i="1" s="1"/>
  <c r="D128" i="1"/>
  <c r="G128" i="1" s="1"/>
  <c r="G127" i="1"/>
  <c r="D124" i="1"/>
  <c r="G124" i="1" s="1"/>
  <c r="G123" i="1"/>
  <c r="D122" i="1"/>
  <c r="G122" i="1" s="1"/>
  <c r="G121" i="1"/>
  <c r="D120" i="1"/>
  <c r="D119" i="1"/>
  <c r="G119" i="1" s="1"/>
  <c r="F117" i="1"/>
  <c r="G117" i="1" s="1"/>
  <c r="A117" i="1"/>
  <c r="F114" i="1"/>
  <c r="G114" i="1" s="1"/>
  <c r="F113" i="1"/>
  <c r="G113" i="1" s="1"/>
  <c r="A113" i="1"/>
  <c r="G112" i="1"/>
  <c r="G111" i="1"/>
  <c r="F110" i="1"/>
  <c r="G110" i="1" s="1"/>
  <c r="A110" i="1"/>
  <c r="F109" i="1"/>
  <c r="G109" i="1" s="1"/>
  <c r="A109" i="1"/>
  <c r="G108" i="1"/>
  <c r="F106" i="1"/>
  <c r="G106" i="1" s="1"/>
  <c r="H114" i="1" s="1"/>
  <c r="A106" i="1"/>
  <c r="F103" i="1"/>
  <c r="G103" i="1" s="1"/>
  <c r="F102" i="1"/>
  <c r="G102" i="1" s="1"/>
  <c r="A102" i="1"/>
  <c r="G101" i="1"/>
  <c r="F100" i="1"/>
  <c r="G100" i="1" s="1"/>
  <c r="A100" i="1"/>
  <c r="G99" i="1"/>
  <c r="H103" i="1" s="1"/>
  <c r="F99" i="1"/>
  <c r="A99" i="1"/>
  <c r="F96" i="1"/>
  <c r="G96" i="1" s="1"/>
  <c r="F95" i="1"/>
  <c r="G95" i="1" s="1"/>
  <c r="A95" i="1"/>
  <c r="G94" i="1"/>
  <c r="F93" i="1"/>
  <c r="G93" i="1" s="1"/>
  <c r="A93" i="1"/>
  <c r="F92" i="1"/>
  <c r="G92" i="1" s="1"/>
  <c r="A92" i="1"/>
  <c r="G91" i="1"/>
  <c r="A90" i="1"/>
  <c r="A89" i="1"/>
  <c r="D88" i="1"/>
  <c r="G88" i="1" s="1"/>
  <c r="D87" i="1"/>
  <c r="G87" i="1" s="1"/>
  <c r="D86" i="1"/>
  <c r="D85" i="1"/>
  <c r="G85" i="1" s="1"/>
  <c r="D82" i="1"/>
  <c r="G82" i="1" s="1"/>
  <c r="D81" i="1"/>
  <c r="G81" i="1" s="1"/>
  <c r="G78" i="1"/>
  <c r="G77" i="1"/>
  <c r="F75" i="1"/>
  <c r="G75" i="1" s="1"/>
  <c r="A75" i="1"/>
  <c r="F72" i="1"/>
  <c r="G72" i="1" s="1"/>
  <c r="A72" i="1"/>
  <c r="A71" i="1"/>
  <c r="G70" i="1"/>
  <c r="A69" i="1"/>
  <c r="A68" i="1"/>
  <c r="G67" i="1"/>
  <c r="G66" i="1"/>
  <c r="G65" i="1"/>
  <c r="A64" i="1"/>
  <c r="A63" i="1"/>
  <c r="G62" i="1"/>
  <c r="G61" i="1"/>
  <c r="A60" i="1"/>
  <c r="A59" i="1"/>
  <c r="G58" i="1"/>
  <c r="G57" i="1"/>
  <c r="A56" i="1"/>
  <c r="A55" i="1"/>
  <c r="G54" i="1"/>
  <c r="G53" i="1"/>
  <c r="A52" i="1"/>
  <c r="A51" i="1"/>
  <c r="G50" i="1"/>
  <c r="A49" i="1"/>
  <c r="A48" i="1"/>
  <c r="G47" i="1"/>
  <c r="A46" i="1"/>
  <c r="A45" i="1"/>
  <c r="G44" i="1"/>
  <c r="A43" i="1"/>
  <c r="A42" i="1"/>
  <c r="G41" i="1"/>
  <c r="A40" i="1"/>
  <c r="A39" i="1"/>
  <c r="G38" i="1"/>
  <c r="G37" i="1"/>
  <c r="A36" i="1"/>
  <c r="A35" i="1"/>
  <c r="A34" i="1"/>
  <c r="A33" i="1"/>
  <c r="A32" i="1"/>
  <c r="A31" i="1"/>
  <c r="G30" i="1"/>
  <c r="G29" i="1"/>
  <c r="G28" i="1"/>
  <c r="G27" i="1"/>
  <c r="A26" i="1"/>
  <c r="A25" i="1"/>
  <c r="G24" i="1"/>
  <c r="G23" i="1"/>
  <c r="G22" i="1"/>
  <c r="G21" i="1"/>
  <c r="H72" i="1" s="1"/>
  <c r="A19" i="1"/>
  <c r="A16" i="1"/>
  <c r="G15" i="1"/>
  <c r="G14" i="1"/>
  <c r="G13" i="1"/>
  <c r="G12" i="1"/>
  <c r="G11" i="1"/>
  <c r="G10" i="1"/>
  <c r="A10" i="1"/>
  <c r="A11" i="1" s="1"/>
  <c r="G9" i="1"/>
  <c r="H377" i="1" l="1"/>
  <c r="H297" i="1"/>
  <c r="H16" i="1"/>
  <c r="H227" i="1"/>
  <c r="H261" i="1"/>
  <c r="H344" i="1"/>
  <c r="H352" i="1"/>
  <c r="G287" i="1"/>
  <c r="G86" i="1"/>
  <c r="H96" i="1" s="1"/>
  <c r="G120" i="1"/>
  <c r="H196" i="1" s="1"/>
  <c r="G151" i="1"/>
  <c r="A12" i="1"/>
  <c r="A13" i="1" l="1"/>
  <c r="A14" i="1" s="1"/>
  <c r="H387" i="1"/>
  <c r="A15" i="1" l="1"/>
  <c r="H388" i="1"/>
  <c r="H390" i="1"/>
  <c r="H389" i="1"/>
  <c r="H391" i="1" l="1"/>
  <c r="A21" i="1"/>
  <c r="A22" i="1" l="1"/>
  <c r="A23" i="1" s="1"/>
  <c r="A24" i="1" l="1"/>
  <c r="A27" i="1" l="1"/>
  <c r="A28" i="1" s="1"/>
  <c r="A29" i="1" s="1"/>
  <c r="A30" i="1" l="1"/>
  <c r="A37" i="1" s="1"/>
  <c r="A38" i="1" s="1"/>
  <c r="A41" i="1" s="1"/>
  <c r="A44" i="1" s="1"/>
  <c r="A47" i="1" s="1"/>
  <c r="A50" i="1" s="1"/>
  <c r="A53" i="1" s="1"/>
  <c r="A54" i="1" s="1"/>
  <c r="A57" i="1" s="1"/>
  <c r="A58" i="1" s="1"/>
  <c r="A61" i="1" s="1"/>
  <c r="A62" i="1" s="1"/>
  <c r="A65" i="1" s="1"/>
  <c r="A66" i="1" s="1"/>
  <c r="A67" i="1" s="1"/>
  <c r="A70" i="1" s="1"/>
  <c r="A77" i="1" s="1"/>
  <c r="A78" i="1" s="1"/>
  <c r="A81" i="1" s="1"/>
  <c r="A82" i="1" s="1"/>
  <c r="A85" i="1" s="1"/>
  <c r="A86" i="1" s="1"/>
  <c r="A87" i="1" s="1"/>
  <c r="A88" i="1" s="1"/>
  <c r="A91" i="1" s="1"/>
  <c r="A94" i="1" s="1"/>
  <c r="A101" i="1" s="1"/>
  <c r="A108" i="1" s="1"/>
  <c r="A111" i="1" s="1"/>
  <c r="A112" i="1" s="1"/>
  <c r="A119" i="1" s="1"/>
  <c r="A120" i="1" s="1"/>
  <c r="A121" i="1" s="1"/>
  <c r="A122" i="1" s="1"/>
  <c r="A123" i="1" s="1"/>
  <c r="A124" i="1" s="1"/>
  <c r="A127" i="1" s="1"/>
  <c r="A128" i="1" s="1"/>
  <c r="A129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8" i="1" s="1"/>
  <c r="A151" i="1" s="1"/>
  <c r="A152" i="1" s="1"/>
  <c r="A153" i="1" s="1"/>
  <c r="A156" i="1" s="1"/>
  <c r="A157" i="1" s="1"/>
  <c r="A158" i="1" s="1"/>
  <c r="A159" i="1" s="1"/>
  <c r="A162" i="1" s="1"/>
  <c r="A163" i="1" s="1"/>
  <c r="A166" i="1" s="1"/>
  <c r="A169" i="1" s="1"/>
  <c r="A172" i="1" s="1"/>
  <c r="A175" i="1" s="1"/>
  <c r="A176" i="1" s="1"/>
  <c r="A177" i="1" s="1"/>
  <c r="A178" i="1" s="1"/>
  <c r="A179" i="1" s="1"/>
  <c r="A182" i="1" s="1"/>
  <c r="A185" i="1" s="1"/>
  <c r="A186" i="1" s="1"/>
  <c r="A187" i="1" s="1"/>
  <c r="A188" i="1" s="1"/>
  <c r="A191" i="1" s="1"/>
  <c r="A192" i="1" s="1"/>
  <c r="A193" i="1" s="1"/>
  <c r="A201" i="1" s="1"/>
  <c r="A202" i="1" s="1"/>
  <c r="A205" i="1" s="1"/>
  <c r="A206" i="1" s="1"/>
  <c r="A209" i="1" s="1"/>
  <c r="A212" i="1" s="1"/>
  <c r="A213" i="1" s="1"/>
  <c r="A214" i="1" s="1"/>
  <c r="A215" i="1" s="1"/>
  <c r="A218" i="1" s="1"/>
  <c r="A221" i="1" s="1"/>
  <c r="A222" i="1" s="1"/>
  <c r="A225" i="1" s="1"/>
  <c r="A232" i="1" s="1"/>
  <c r="A233" i="1" s="1"/>
  <c r="A234" i="1" s="1"/>
  <c r="A235" i="1" s="1"/>
  <c r="A236" i="1" s="1"/>
  <c r="A237" i="1" s="1"/>
  <c r="A242" i="1" s="1"/>
  <c r="A243" i="1" s="1"/>
  <c r="A244" i="1" s="1"/>
  <c r="A245" i="1" s="1"/>
  <c r="A248" i="1" s="1"/>
  <c r="A249" i="1" s="1"/>
  <c r="A250" i="1" s="1"/>
  <c r="A251" i="1" s="1"/>
  <c r="A252" i="1" s="1"/>
  <c r="A253" i="1" s="1"/>
  <c r="A254" i="1" s="1"/>
  <c r="A257" i="1" s="1"/>
  <c r="A258" i="1" s="1"/>
  <c r="A259" i="1" s="1"/>
  <c r="A266" i="1" s="1"/>
  <c r="A267" i="1" s="1"/>
  <c r="A268" i="1" s="1"/>
  <c r="A269" i="1" s="1"/>
  <c r="A272" i="1" s="1"/>
  <c r="A273" i="1" s="1"/>
  <c r="A276" i="1" s="1"/>
  <c r="A277" i="1" s="1"/>
  <c r="A280" i="1" s="1"/>
  <c r="A283" i="1" s="1"/>
  <c r="A284" i="1" s="1"/>
  <c r="A285" i="1" s="1"/>
  <c r="A286" i="1" s="1"/>
  <c r="A287" i="1" s="1"/>
  <c r="A290" i="1" s="1"/>
  <c r="A291" i="1" s="1"/>
  <c r="A292" i="1" s="1"/>
  <c r="A295" i="1" s="1"/>
  <c r="A302" i="1" s="1"/>
  <c r="A305" i="1" s="1"/>
  <c r="A306" i="1" s="1"/>
  <c r="A309" i="1" s="1"/>
  <c r="A310" i="1" s="1"/>
  <c r="A311" i="1" s="1"/>
  <c r="A312" i="1" s="1"/>
  <c r="A313" i="1" s="1"/>
  <c r="A314" i="1" s="1"/>
  <c r="A322" i="1" s="1"/>
  <c r="A323" i="1" s="1"/>
  <c r="A324" i="1" s="1"/>
  <c r="A325" i="1" s="1"/>
  <c r="A332" i="1" s="1"/>
  <c r="A333" i="1" s="1"/>
  <c r="A334" i="1" s="1"/>
  <c r="A335" i="1" s="1"/>
  <c r="A342" i="1" s="1"/>
  <c r="A349" i="1" s="1"/>
  <c r="A350" i="1" s="1"/>
  <c r="A357" i="1" s="1"/>
  <c r="A358" i="1" s="1"/>
  <c r="A359" i="1" s="1"/>
  <c r="A360" i="1" s="1"/>
  <c r="A361" i="1" s="1"/>
  <c r="A362" i="1" s="1"/>
  <c r="A363" i="1" s="1"/>
  <c r="A366" i="1" s="1"/>
  <c r="A367" i="1" s="1"/>
  <c r="A374" i="1" s="1"/>
  <c r="A375" i="1" s="1"/>
</calcChain>
</file>

<file path=xl/sharedStrings.xml><?xml version="1.0" encoding="utf-8"?>
<sst xmlns="http://schemas.openxmlformats.org/spreadsheetml/2006/main" count="513" uniqueCount="315">
  <si>
    <t>ITEM #</t>
  </si>
  <si>
    <t>DWG. #</t>
  </si>
  <si>
    <t>DESCRIPTION</t>
  </si>
  <si>
    <t>QUANTITY</t>
  </si>
  <si>
    <t>UNIT</t>
  </si>
  <si>
    <t>GENERAL REQUIREMENTS</t>
  </si>
  <si>
    <t>Supervision</t>
  </si>
  <si>
    <t>Mobilization Costs</t>
  </si>
  <si>
    <t>Project Overheads</t>
  </si>
  <si>
    <t>Bonds</t>
  </si>
  <si>
    <t>OVERHEAD</t>
  </si>
  <si>
    <t>INSURANCE</t>
  </si>
  <si>
    <t>TOTAL BASE BID</t>
  </si>
  <si>
    <t>CONTINGENCY</t>
  </si>
  <si>
    <t>Permits</t>
  </si>
  <si>
    <t>LS</t>
  </si>
  <si>
    <t>Note:</t>
  </si>
  <si>
    <t xml:space="preserve">   Date:</t>
  </si>
  <si>
    <t>TRADE  COST</t>
  </si>
  <si>
    <t>CONTACT:</t>
  </si>
  <si>
    <t>Subtotal (General Requirements)</t>
  </si>
  <si>
    <t>SUBTOTAL</t>
  </si>
  <si>
    <t>Subtotal (Finishes)</t>
  </si>
  <si>
    <t>DIVISION 09- FINISHES</t>
  </si>
  <si>
    <t>DIVISION 22- PLUMBING</t>
  </si>
  <si>
    <t>Subtotal (Plumbing)</t>
  </si>
  <si>
    <t>DIVISION 07- THERMAL &amp; MOISTURE PROTECTION</t>
  </si>
  <si>
    <t>DIVISION 06- WOOD, PLASTIC &amp; COMPOSITES</t>
  </si>
  <si>
    <t>DIVISION 08- OPENINGS</t>
  </si>
  <si>
    <t>Subtotal (Openings)</t>
  </si>
  <si>
    <t>DIVISION 02- SITE WORK/ EXISTING CONDITIONS</t>
  </si>
  <si>
    <t>Subtotal (Site Work/ Existing Conditions)</t>
  </si>
  <si>
    <t>DIVISION 26- ELECTRICAL</t>
  </si>
  <si>
    <t>Subtotal (Electrical)</t>
  </si>
  <si>
    <t>Final Clean-up</t>
  </si>
  <si>
    <t>DIVISION 03- CONCRETE</t>
  </si>
  <si>
    <t>Subtotal (Concrete)</t>
  </si>
  <si>
    <t>DIVISION 04- MASONRY</t>
  </si>
  <si>
    <t>Subtotal (Masonry)</t>
  </si>
  <si>
    <t>DIVISION 05- METALS</t>
  </si>
  <si>
    <t>Subtotal (Metals)</t>
  </si>
  <si>
    <t>DIVISION 23- HEATING, VENTILATING &amp; AIR-CONDITIONING</t>
  </si>
  <si>
    <t>Subtotal (Heating, Ventilating &amp; Air-Conditioning)</t>
  </si>
  <si>
    <t>DIVISION 11- EQUIPMENT</t>
  </si>
  <si>
    <t>Subtotal (Equipment)</t>
  </si>
  <si>
    <t>Subtotal (Fire Suppression)</t>
  </si>
  <si>
    <t>DIVISION 21- FIRE SUPPRESSION</t>
  </si>
  <si>
    <t>E-MAIL ADDRESS:</t>
  </si>
  <si>
    <t>PHONE NUMBER:</t>
  </si>
  <si>
    <t>Temporary Control &amp; Facilities</t>
  </si>
  <si>
    <t>CLIENT'S INFORMATION:</t>
  </si>
  <si>
    <t>SCOPE:</t>
  </si>
  <si>
    <t>DIVISION 10- SPECIALTIES</t>
  </si>
  <si>
    <t>Subtotal (Specialties)</t>
  </si>
  <si>
    <t>PROJECT ID:</t>
  </si>
  <si>
    <t>DIVISION 12- FURNISHING</t>
  </si>
  <si>
    <t>Subtotal (Furnishing)</t>
  </si>
  <si>
    <t>DIVISION 13- SPECIAL CONSTRUCTION</t>
  </si>
  <si>
    <t>Subtotal (Special Construction)</t>
  </si>
  <si>
    <t>UNIT COST</t>
  </si>
  <si>
    <t>TOTAL COST</t>
  </si>
  <si>
    <t>CY</t>
  </si>
  <si>
    <t>SF</t>
  </si>
  <si>
    <t>Demolition</t>
  </si>
  <si>
    <t>Demolish existing exterior walls</t>
  </si>
  <si>
    <t>Remove existing interior walls</t>
  </si>
  <si>
    <t>Remove existing door</t>
  </si>
  <si>
    <t>Remove existing window</t>
  </si>
  <si>
    <t>Patch, Repair &amp; Refinish</t>
  </si>
  <si>
    <t>Patch &amp; repair existing  ceiling</t>
  </si>
  <si>
    <t>Patch &amp; repair existing flooring 
Refinish existing floor</t>
  </si>
  <si>
    <t>Refinish Oak flooring</t>
  </si>
  <si>
    <t>Patch existing paint at ceiling</t>
  </si>
  <si>
    <t>Misc.</t>
  </si>
  <si>
    <t>EA</t>
  </si>
  <si>
    <t>Slab</t>
  </si>
  <si>
    <t>Footing</t>
  </si>
  <si>
    <t>2'-0"W X 12"D Reinforced Concrete continuous footing</t>
  </si>
  <si>
    <t>3'-0"W X 12"D Reinforced Concrete Isolated footing</t>
  </si>
  <si>
    <t>Stem wall</t>
  </si>
  <si>
    <t>12" Thk. x 4'-3"H Reinforced Concrete Stem wall</t>
  </si>
  <si>
    <t>8" Thk. x 2'-3"H Reinforced Concrete Stem wall</t>
  </si>
  <si>
    <t>8" Thk. x 4'-3"H Reinforced Concrete Stem wall</t>
  </si>
  <si>
    <t>8" Thk. x 3'-0"H Reinforced Concrete Stem wall</t>
  </si>
  <si>
    <t>Concrete Step</t>
  </si>
  <si>
    <t>Concrete steps w/ 2" Edgestone
No. of 7"H risers: 4 EA</t>
  </si>
  <si>
    <t>Formwork</t>
  </si>
  <si>
    <t>Stone</t>
  </si>
  <si>
    <t>4" Thk. concrete slab o/ 6" gravel</t>
  </si>
  <si>
    <t>4" Thk. Rat slab</t>
  </si>
  <si>
    <t>Post</t>
  </si>
  <si>
    <t>HSS 4X4X3/8" POST</t>
  </si>
  <si>
    <t>Plate</t>
  </si>
  <si>
    <t>3/8" STL X 11-5/8" STL PL Btm Flush</t>
  </si>
  <si>
    <t>11"x1/2"x5-1/2" L-Shaped base plate w/ (2) 1/2" dia epoxy anchors</t>
  </si>
  <si>
    <t>LF</t>
  </si>
  <si>
    <t>Studs</t>
  </si>
  <si>
    <t>2x6 Studs at 16" oc
No. of studs at 9'-0" HT: 80 EA
No. of studs at 8'-6" HT: 75 EA</t>
  </si>
  <si>
    <t>2x6 Studs at 16" oc
No. of studs at 9'-0" HT: 24 EA
No. of studs at 8'-6" HT: 110 EA
No. of studs at 3'-6" HT: 9 EA</t>
  </si>
  <si>
    <t>2x6 Bottom plate</t>
  </si>
  <si>
    <t>2x6 Top plate</t>
  </si>
  <si>
    <t>2x4 Bottom plate</t>
  </si>
  <si>
    <t>2x4 Top plate</t>
  </si>
  <si>
    <t>Posts</t>
  </si>
  <si>
    <t>King Stud</t>
  </si>
  <si>
    <t>Jack Stud</t>
  </si>
  <si>
    <t>Beams</t>
  </si>
  <si>
    <t>B1-01: 1-3/4" X 9-1/2" LVL</t>
  </si>
  <si>
    <t>B1-02: 1-3/4" X 9-1/2" LVL</t>
  </si>
  <si>
    <t>B2-01: 1-3/4" X 9-1/2" LVL</t>
  </si>
  <si>
    <t>B2-02: 1-3/4" X 5-1/2" LVL</t>
  </si>
  <si>
    <t>B2-03: 1-3/4" X 5-1/2" LVL Flash</t>
  </si>
  <si>
    <t>B2-04: 1-3/4" X 11-7/8" LVL Flash beam</t>
  </si>
  <si>
    <t>B2-05: 1-3/4" X 9-1/2" LVL Flash cant.</t>
  </si>
  <si>
    <t>B2-06: 1-3/4" LVL</t>
  </si>
  <si>
    <t>B2-07: 1-3/4" X 11-7/8" LVL DEF 1/4"</t>
  </si>
  <si>
    <t xml:space="preserve">B3-01: 1-3/4" X 11-7/8" LVL </t>
  </si>
  <si>
    <t>B3-02: 1-3/4" X 11-7/8" LVL Btm flush</t>
  </si>
  <si>
    <t>B3-03: 1-3/4" X 11-7/8" LVL Btm flush</t>
  </si>
  <si>
    <t xml:space="preserve">B3-04: 1-3/4" X 11-7/8" LVL </t>
  </si>
  <si>
    <t>B3-05: 1-3/4" X 9-1/2" LVL</t>
  </si>
  <si>
    <t>Ledger</t>
  </si>
  <si>
    <t>1-3/4" X 9-1/2" LVL Ledger</t>
  </si>
  <si>
    <t>Joist</t>
  </si>
  <si>
    <t>9-1/2" TJI 230 @ 16" oc</t>
  </si>
  <si>
    <t>2X10 @ 16" oc ceiling joist</t>
  </si>
  <si>
    <t>1-3/4" x 9-1/2" 2.0E LVL @ 16" OC</t>
  </si>
  <si>
    <t>Rafter</t>
  </si>
  <si>
    <t>2X8 @ 16" oc rafters</t>
  </si>
  <si>
    <t>2X10 @ 16" oc rafters</t>
  </si>
  <si>
    <t>2X10 @ 16" oc rafters over frame</t>
  </si>
  <si>
    <t>9-1/2" TJI 230 @ 16" oc rafters ( 3-support)</t>
  </si>
  <si>
    <t>Hangers</t>
  </si>
  <si>
    <t>HU Hanger</t>
  </si>
  <si>
    <t>HUCQ Hanger</t>
  </si>
  <si>
    <t>Blocking</t>
  </si>
  <si>
    <t>Ridge Board</t>
  </si>
  <si>
    <t>1-3/4" x 14" LVL Ridge board</t>
  </si>
  <si>
    <t>Balloon Framing</t>
  </si>
  <si>
    <t>Plywood</t>
  </si>
  <si>
    <t>1" CDX Plywood at floor</t>
  </si>
  <si>
    <t>3/4" CDX Plywood at floor</t>
  </si>
  <si>
    <t>Plywood at exterior wall</t>
  </si>
  <si>
    <t>3/4" Exterior grade plywood sheathing at Roof</t>
  </si>
  <si>
    <t>3/4" CDX
 Plywood at roof</t>
  </si>
  <si>
    <t>Soffit</t>
  </si>
  <si>
    <t>Plywood Bead board sofit w/ button vents</t>
  </si>
  <si>
    <t>Millwork</t>
  </si>
  <si>
    <t>2'-0"D Base cabinets</t>
  </si>
  <si>
    <t>1'-0"D upper cabinets</t>
  </si>
  <si>
    <t>2'-0"D X 7'-0"H Closet</t>
  </si>
  <si>
    <t xml:space="preserve"> </t>
  </si>
  <si>
    <t>Note: Millwork is assumed</t>
  </si>
  <si>
    <t>Box out 6x6 Wood post w/ 1x Azek</t>
  </si>
  <si>
    <t>Flooring</t>
  </si>
  <si>
    <t>Stone floooring on mud</t>
  </si>
  <si>
    <t>New strip Oak flooring</t>
  </si>
  <si>
    <t>New Oak flooring</t>
  </si>
  <si>
    <t>Wood Duckboard flooring at balcony</t>
  </si>
  <si>
    <t>Crown Molding</t>
  </si>
  <si>
    <t>Base</t>
  </si>
  <si>
    <t>Gypsum Board</t>
  </si>
  <si>
    <t>1/2" Thk. gypsum board at ceiling</t>
  </si>
  <si>
    <t>5/8" Thk. Firecode "C" gypsum board at ceiling</t>
  </si>
  <si>
    <t>1/2" Green board at ceiling</t>
  </si>
  <si>
    <t>1/2" Green board at walls</t>
  </si>
  <si>
    <t>1/2" Thk. gypsum board at walls</t>
  </si>
  <si>
    <t>Paint</t>
  </si>
  <si>
    <t>Two coats of paint over one coat of primer at Ceiling</t>
  </si>
  <si>
    <t>Two coats of paint over one coat of primer at existing walls</t>
  </si>
  <si>
    <t>Two coats of paint over one coat of primer at new walls</t>
  </si>
  <si>
    <t>Wall Finish</t>
  </si>
  <si>
    <t>Wall tiles at wet locations</t>
  </si>
  <si>
    <t>Roofing</t>
  </si>
  <si>
    <t>.6 EPDM roofing
Mfr: Carlyle</t>
  </si>
  <si>
    <t>Asphalt roof shingles o/ 15# felt paper</t>
  </si>
  <si>
    <t>Gutter &amp; Downspout</t>
  </si>
  <si>
    <t>Gutters &amp; leaders to match existing</t>
  </si>
  <si>
    <t>Roof leader downspout</t>
  </si>
  <si>
    <t>Siding</t>
  </si>
  <si>
    <t>Siding (To match existing)</t>
  </si>
  <si>
    <t>Insulation</t>
  </si>
  <si>
    <t>R-49 Closed cell spray foam insulation at ceiling</t>
  </si>
  <si>
    <t>R-30 Batt insulation</t>
  </si>
  <si>
    <t>Insulation at Washroom walls</t>
  </si>
  <si>
    <t>R-21 Insulation at exterior walls</t>
  </si>
  <si>
    <t>Vapor Barrier</t>
  </si>
  <si>
    <t>Exterior board</t>
  </si>
  <si>
    <t>3" Rake overhand w/ rake molding</t>
  </si>
  <si>
    <t>8"H Fascia board</t>
  </si>
  <si>
    <t>Flashing</t>
  </si>
  <si>
    <t>Window</t>
  </si>
  <si>
    <t>A: 3'-6"W X 6'-4"H Double hung egress window
Mfr: Marvin Windows &amp; Doors
Type: ELDH 3664
Model:  ELDH 3664</t>
  </si>
  <si>
    <t>C: 3'-2"W X 5'-2"H Double hung window
Mfr: Marvin Windows &amp; Doors
Type: ELDH 3252
Model: ELDH 3252</t>
  </si>
  <si>
    <t>D: 3'-6"W X 6'-0"H Double hung window
Mfr: Marvin Windows &amp; Doors
Type: ELDH 3660
Model: ELDH 3660</t>
  </si>
  <si>
    <t>F: 2'-2"W X 3'-6"H Double hung window
Mfr: Marvin Windows &amp; Doors
Type: ELDH 2236
Model: ELDH 2236</t>
  </si>
  <si>
    <t>G: 3'-3"W X 3'-9"H window
Mfr: Marvin Windows &amp; Doors
Type: ELDH 3339
Model: ELDH 3339</t>
  </si>
  <si>
    <t>H: 3'-0"W X 4'-4"H Double hung window
Mfr: Marvin Windows &amp; Doors
Type: ELDH 3044
Model: ELDH 3044</t>
  </si>
  <si>
    <t>Doors</t>
  </si>
  <si>
    <t>Exterior door</t>
  </si>
  <si>
    <t>9'-0"E X 6'-8"H Sliding patio door
Mfr: Marvin doors &amp; Windows
Model: ELSPD9068</t>
  </si>
  <si>
    <t xml:space="preserve">3'-0"W X 6'-8"H X 1-3/5" THK. Painted Exterior Screen door w/ Painted wood frame </t>
  </si>
  <si>
    <t xml:space="preserve">2'-8"W X 6'-8"H X 1-3/5" THK. Painted Exterior Screen door w/ Painted wood frame </t>
  </si>
  <si>
    <t>2'-8"W X 6'-8"H X 1-3/4" THK. Painted inswing Screen french door w/ Painted wood frame 
Mfr: Marvin Windows &amp; Doors
Model: ELIFD2868</t>
  </si>
  <si>
    <t>Interior Door</t>
  </si>
  <si>
    <t xml:space="preserve">2'-8"W X 6'-8"H X 1-3/8" THK. Painted Interior Pocket door w/ Painted wood frame </t>
  </si>
  <si>
    <t xml:space="preserve">2'-0"W X 6'-8"H X 1-3/8" THK. Painted Interior pocket door w/ Painted wood frame </t>
  </si>
  <si>
    <t xml:space="preserve">2'-6"W X 6'-8"H X 1-3/8" THK. Painted Interior door w/ Painted wood frame </t>
  </si>
  <si>
    <t xml:space="preserve">2'-8"W X 6'-8"H X 1-3/8" THK. Painted Interior door w/ Painted wood frame </t>
  </si>
  <si>
    <t xml:space="preserve">2'-0"W X 6'-8"H X 1-3/8" THK. Painted Interior door w/ Painted wood frame </t>
  </si>
  <si>
    <t xml:space="preserve">4'-6"W X 6'-8"H X 1-3/8" THK. Painted Interior Bi-folding door w/ Painted wood frame  </t>
  </si>
  <si>
    <t>(2) 1'-6"W X 6'-8"H X 1-3/8" THK. Painted Interior door w/ Painted wood frame 
Mfr: TruStile
Model: TS4000</t>
  </si>
  <si>
    <t>Opening</t>
  </si>
  <si>
    <t>4'-0"W X 6'-8"H Opening</t>
  </si>
  <si>
    <t>10'-0"W X 6'-8"H Opening</t>
  </si>
  <si>
    <t>6'-0"W X 6'-8"H Opening</t>
  </si>
  <si>
    <t>Canopy</t>
  </si>
  <si>
    <t>10'-0" x 3'-6" Canopy on bracket</t>
  </si>
  <si>
    <t>Toilet Accessories</t>
  </si>
  <si>
    <t>Toilet tissue dispenser</t>
  </si>
  <si>
    <t>Paper towel dispenser</t>
  </si>
  <si>
    <t>Mirror</t>
  </si>
  <si>
    <t>Soap dispenser</t>
  </si>
  <si>
    <t>24" L grab bar</t>
  </si>
  <si>
    <t>36"L Grab bar</t>
  </si>
  <si>
    <t>NOTE: Toilet accessories are assumed</t>
  </si>
  <si>
    <t>Appliances</t>
  </si>
  <si>
    <t>Dishwasher</t>
  </si>
  <si>
    <t>Refrigerator</t>
  </si>
  <si>
    <t>Cooking range</t>
  </si>
  <si>
    <t>Washer &amp; Dryer</t>
  </si>
  <si>
    <t>Countertop &amp; Backsplash</t>
  </si>
  <si>
    <t>Kitchen countertop</t>
  </si>
  <si>
    <t>4"H Backsplash</t>
  </si>
  <si>
    <t>Bathroom countertop</t>
  </si>
  <si>
    <t>4"H backsplash at bathroom</t>
  </si>
  <si>
    <t>Fireplace</t>
  </si>
  <si>
    <t>42" Gas fireplace</t>
  </si>
  <si>
    <t>Detector</t>
  </si>
  <si>
    <t>Carbon monoxide detector</t>
  </si>
  <si>
    <t>Smoke detector</t>
  </si>
  <si>
    <t>Plumbing Fixtures</t>
  </si>
  <si>
    <t>Water closet</t>
  </si>
  <si>
    <t>Lavatory Sink</t>
  </si>
  <si>
    <t>Kitchen sink</t>
  </si>
  <si>
    <t>2'-4" X 5'-0" Bath tub</t>
  </si>
  <si>
    <t xml:space="preserve">2'-9" x 5'-0" Shower </t>
  </si>
  <si>
    <t>Water closet at remolded bathroom</t>
  </si>
  <si>
    <t>Lavatory sink at remolded bath</t>
  </si>
  <si>
    <t>Allowance</t>
  </si>
  <si>
    <t/>
  </si>
  <si>
    <t>Allowance provided for New area Electrical Fixtures, receptacle, wiring &amp; conduits
Area: 3220 SF</t>
  </si>
  <si>
    <t>Allowance provided for New area mechanical ducting, equipments &amp; accessories
Area: 3220 SF</t>
  </si>
  <si>
    <t>Allowance provided for New area Plumbing piping &amp; Connections
Area: 136.5 SF</t>
  </si>
  <si>
    <t>Allowance provided for Remolded area Plumbing piping &amp; Connections
Area: 287 SF</t>
  </si>
  <si>
    <t>Allowance provided for Remolded  area mechanical ducting, equipments &amp; accessories
Area: 2398 SF</t>
  </si>
  <si>
    <t>Allowance provided for Remolded  area Electrical Fixtures, receptacle, wiring &amp; conduits
Area: 2398 SF</t>
  </si>
  <si>
    <t>SITE WORK</t>
  </si>
  <si>
    <t>Fence</t>
  </si>
  <si>
    <t>SF: Temporary Silt fence w/ Filter fabric &amp; Support net</t>
  </si>
  <si>
    <t>Inlet Protection</t>
  </si>
  <si>
    <t>Construction Entrance</t>
  </si>
  <si>
    <t>Catch Basin</t>
  </si>
  <si>
    <t>12"X12" NDS Catch Basin w/ NDS 12"X12" Polyolefin grate w/ U.V. inhibitors</t>
  </si>
  <si>
    <t>Concrete Washout</t>
  </si>
  <si>
    <t>6'-0" x 6'-0" x 12"H Corrugated concrete washout</t>
  </si>
  <si>
    <t>Cultec</t>
  </si>
  <si>
    <t>10'-0" x 5'-0" One CULTEC Contractor 100HD storm water chamber surrounded w/ 12" Crushed stone on all sides</t>
  </si>
  <si>
    <t>19'-0" X 24'-0" Fifteen (15) CULTEC contactor 100HD Storm water chambers surrounded w/ 12" crushed stone on all sides</t>
  </si>
  <si>
    <t>Utility Pipe</t>
  </si>
  <si>
    <t>6" Dia HDPE Stormwater pipe</t>
  </si>
  <si>
    <t>2" Dia SCH. 40 PVC Pipe line</t>
  </si>
  <si>
    <t>Excavation/ Trenching</t>
  </si>
  <si>
    <t>Trenching</t>
  </si>
  <si>
    <t>Backfill</t>
  </si>
  <si>
    <t>6" Subbase course type 2</t>
  </si>
  <si>
    <t>Compacted select granular material</t>
  </si>
  <si>
    <t>Proposed Pump basin w/ (2) M55 Submersible pump</t>
  </si>
  <si>
    <t>Trim</t>
  </si>
  <si>
    <t>DYKES #253 Backband Trim at windows (Interior)</t>
  </si>
  <si>
    <t>DYKES #212 Sill @ Window (Interior)</t>
  </si>
  <si>
    <t>NOTE: Interior doors would have following specs
3" Stile w/ 3" Rail &amp; ADL (Authentic divided lites)</t>
  </si>
  <si>
    <t>1x4 Trim at doors (Interior)</t>
  </si>
  <si>
    <t>5/4" x 4" wood trim at exterior</t>
  </si>
  <si>
    <t>3 PC Crown
3-3/4" Crown w/ 1x pine, Quarter round &amp; Blocking</t>
  </si>
  <si>
    <t>3 PC Base
DYKE Cove #92 w/ 1x10 Pine finger jointed &amp; DYKES Shoe molding #23</t>
  </si>
  <si>
    <t xml:space="preserve">1 PC Base
1x10 Pine finger jointed </t>
  </si>
  <si>
    <t>1 PC Crown
3-3/4" Crown</t>
  </si>
  <si>
    <t>Shutter</t>
  </si>
  <si>
    <t>1'-6"W X 4'-0"H Shutter</t>
  </si>
  <si>
    <t>1'-6" x 3'-4" Shutter</t>
  </si>
  <si>
    <t>Excavation required for Concrete work</t>
  </si>
  <si>
    <t>Bacfill required for concrete work</t>
  </si>
  <si>
    <r>
      <t xml:space="preserve">Stabilized construction entrance w/ filter fabric
</t>
    </r>
    <r>
      <rPr>
        <b/>
        <sz val="12"/>
        <color rgb="FF000000"/>
        <rFont val="Calibri"/>
      </rPr>
      <t>Assumed size</t>
    </r>
  </si>
  <si>
    <r>
      <rPr>
        <sz val="12"/>
        <color rgb="FF000000"/>
        <rFont val="Calibri"/>
      </rPr>
      <t>CF: Temporary construction fence</t>
    </r>
    <r>
      <rPr>
        <b/>
        <sz val="12"/>
        <color rgb="FF000000"/>
        <rFont val="Calibri"/>
      </rPr>
      <t xml:space="preserve">
No specs given</t>
    </r>
  </si>
  <si>
    <r>
      <t xml:space="preserve">IP: Temporary inlet protection
</t>
    </r>
    <r>
      <rPr>
        <b/>
        <sz val="12"/>
        <color rgb="FF000000"/>
        <rFont val="Calibri"/>
      </rPr>
      <t>No specs given</t>
    </r>
  </si>
  <si>
    <t>Formwork required for concrete work</t>
  </si>
  <si>
    <t>C1 &amp; C2</t>
  </si>
  <si>
    <t>A102</t>
  </si>
  <si>
    <t>A101</t>
  </si>
  <si>
    <t xml:space="preserve">2" Flagstone </t>
  </si>
  <si>
    <t>S2</t>
  </si>
  <si>
    <t>S2-S4</t>
  </si>
  <si>
    <t>A103</t>
  </si>
  <si>
    <r>
      <t xml:space="preserve">Balloon Framing @ 16" oc
</t>
    </r>
    <r>
      <rPr>
        <b/>
        <sz val="12"/>
        <color rgb="FF000000"/>
        <rFont val="Calibri"/>
      </rPr>
      <t>Assumed</t>
    </r>
  </si>
  <si>
    <t>A104</t>
  </si>
  <si>
    <t>A01-A104</t>
  </si>
  <si>
    <r>
      <t xml:space="preserve">Vapor Barrier at exterior wall
</t>
    </r>
    <r>
      <rPr>
        <b/>
        <sz val="12"/>
        <color rgb="FF000000"/>
        <rFont val="Calibri"/>
      </rPr>
      <t>Assumed</t>
    </r>
  </si>
  <si>
    <t>A102 &amp; A105</t>
  </si>
  <si>
    <t>ASSUMED</t>
  </si>
  <si>
    <t>Saddle</t>
  </si>
  <si>
    <t>Saddle at interior doors</t>
  </si>
  <si>
    <t xml:space="preserve"> 20 Ellsworth Street, RYE NY</t>
  </si>
  <si>
    <t>Everything</t>
  </si>
  <si>
    <t>Subtotal (Thermal &amp; Moisture Protection)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</si>
</sst>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&quot;$&quot;#,##0"/>
    <numFmt numFmtId="165" formatCode="0.0"/>
    <numFmt numFmtId="166" formatCode="&quot;$&quot;#,##0.00"/>
    <numFmt numFmtId="167" formatCode="0.0%"/>
    <numFmt numFmtId="168" formatCode="m/d/yyyy;@"/>
  </numFmts>
  <fonts count="27" x14ac:knownFonts="1">
    <font>
      <sz val="11"/>
      <name val="Calibri"/>
    </font>
    <font>
      <sz val="11"/>
      <color rgb="FF000000"/>
      <name val="Calibri"/>
    </font>
    <font>
      <b/>
      <sz val="11"/>
      <color rgb="FF000000"/>
      <name val="Calibri"/>
    </font>
    <font>
      <sz val="14"/>
      <color rgb="FF000000"/>
      <name val="Calibri"/>
    </font>
    <font>
      <b/>
      <sz val="14"/>
      <color rgb="FF000000"/>
      <name val="Calibri"/>
    </font>
    <font>
      <sz val="12"/>
      <name val="Arial"/>
    </font>
    <font>
      <b/>
      <sz val="12"/>
      <name val="Arial"/>
    </font>
    <font>
      <sz val="12"/>
      <name val="Calibri"/>
    </font>
    <font>
      <b/>
      <sz val="12"/>
      <color rgb="FF0000B3"/>
      <name val="Calibri"/>
    </font>
    <font>
      <b/>
      <sz val="12"/>
      <color rgb="FF000000"/>
      <name val="Calibri"/>
    </font>
    <font>
      <b/>
      <sz val="12"/>
      <name val="Calibri"/>
    </font>
    <font>
      <sz val="12"/>
      <color rgb="FF000000"/>
      <name val="Calibri"/>
    </font>
    <font>
      <b/>
      <sz val="12"/>
      <color rgb="FFFFFFFF"/>
      <name val="Calibri"/>
    </font>
    <font>
      <u/>
      <sz val="12"/>
      <color rgb="FF000000"/>
      <name val="Calibri"/>
    </font>
    <font>
      <b/>
      <u/>
      <sz val="12"/>
      <color rgb="FF000000"/>
      <name val="Calibri"/>
    </font>
    <font>
      <b/>
      <sz val="12"/>
      <color rgb="FF0000B3"/>
      <name val="Calibri"/>
    </font>
    <font>
      <b/>
      <sz val="12"/>
      <color rgb="FFFF0000"/>
      <name val="Calibri"/>
    </font>
    <font>
      <sz val="12"/>
      <color rgb="FFFFFFFF"/>
      <name val="Calibri"/>
    </font>
    <font>
      <b/>
      <sz val="14"/>
      <color rgb="FFFFFFFF"/>
      <name val="Calibri"/>
    </font>
    <font>
      <sz val="11"/>
      <color rgb="FFFFFFFF"/>
      <name val="Calibri"/>
    </font>
    <font>
      <b/>
      <sz val="14"/>
      <name val="Calibri"/>
    </font>
    <font>
      <b/>
      <sz val="12"/>
      <name val="Calibri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2"/>
      <color rgb="FF000000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rgb="FFEEECE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17375E"/>
        <bgColor indexed="64"/>
      </patternFill>
    </fill>
    <fill>
      <patternFill patternType="solid">
        <fgColor rgb="FFC6D9F0"/>
        <bgColor indexed="64"/>
      </patternFill>
    </fill>
    <fill>
      <patternFill patternType="solid">
        <fgColor rgb="FF568FD4"/>
        <bgColor indexed="64"/>
      </patternFill>
    </fill>
    <fill>
      <patternFill patternType="solid">
        <fgColor rgb="FF0F253F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39997558519241921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3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Continuous" vertical="center"/>
    </xf>
    <xf numFmtId="0" fontId="6" fillId="3" borderId="2" xfId="0" applyFont="1" applyFill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5" fillId="3" borderId="2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right" vertical="center"/>
    </xf>
    <xf numFmtId="0" fontId="7" fillId="3" borderId="2" xfId="0" applyFont="1" applyFill="1" applyBorder="1" applyAlignment="1">
      <alignment horizontal="centerContinuous" vertical="center"/>
    </xf>
    <xf numFmtId="0" fontId="5" fillId="3" borderId="3" xfId="0" applyFont="1" applyFill="1" applyBorder="1" applyAlignment="1">
      <alignment horizontal="centerContinuous" vertical="center"/>
    </xf>
    <xf numFmtId="0" fontId="9" fillId="3" borderId="4" xfId="0" applyFont="1" applyFill="1" applyBorder="1" applyAlignment="1">
      <alignment horizontal="left" vertical="center"/>
    </xf>
    <xf numFmtId="0" fontId="10" fillId="3" borderId="0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/>
    </xf>
    <xf numFmtId="0" fontId="7" fillId="3" borderId="0" xfId="0" applyFont="1" applyFill="1" applyBorder="1" applyAlignment="1">
      <alignment horizontal="center" vertical="center"/>
    </xf>
    <xf numFmtId="0" fontId="10" fillId="3" borderId="0" xfId="0" applyFont="1" applyFill="1" applyBorder="1" applyAlignment="1">
      <alignment horizontal="right" vertical="center"/>
    </xf>
    <xf numFmtId="0" fontId="7" fillId="3" borderId="0" xfId="0" applyFont="1" applyFill="1" applyBorder="1" applyAlignment="1">
      <alignment horizontal="centerContinuous" vertical="center"/>
    </xf>
    <xf numFmtId="0" fontId="5" fillId="3" borderId="5" xfId="0" applyFont="1" applyFill="1" applyBorder="1" applyAlignment="1">
      <alignment horizontal="centerContinuous" vertical="center"/>
    </xf>
    <xf numFmtId="0" fontId="5" fillId="3" borderId="4" xfId="0" applyFont="1" applyFill="1" applyBorder="1" applyAlignment="1">
      <alignment horizontal="centerContinuous" vertical="center"/>
    </xf>
    <xf numFmtId="0" fontId="6" fillId="3" borderId="0" xfId="0" applyFont="1" applyFill="1" applyBorder="1" applyAlignment="1">
      <alignment horizontal="center" vertical="center"/>
    </xf>
    <xf numFmtId="0" fontId="11" fillId="3" borderId="0" xfId="0" applyFont="1" applyFill="1" applyBorder="1">
      <alignment vertical="center"/>
    </xf>
    <xf numFmtId="0" fontId="10" fillId="3" borderId="4" xfId="0" applyFont="1" applyFill="1" applyBorder="1" applyAlignment="1">
      <alignment horizontal="left" vertical="center"/>
    </xf>
    <xf numFmtId="0" fontId="1" fillId="0" borderId="4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5" fillId="3" borderId="0" xfId="0" applyFont="1" applyFill="1" applyBorder="1" applyAlignment="1">
      <alignment horizontal="center" vertical="center" wrapText="1"/>
    </xf>
    <xf numFmtId="0" fontId="5" fillId="3" borderId="5" xfId="0" applyFont="1" applyFill="1" applyBorder="1">
      <alignment vertical="center"/>
    </xf>
    <xf numFmtId="0" fontId="12" fillId="4" borderId="6" xfId="0" applyFont="1" applyFill="1" applyBorder="1" applyAlignment="1">
      <alignment horizontal="center" vertical="center"/>
    </xf>
    <xf numFmtId="0" fontId="12" fillId="4" borderId="7" xfId="0" applyFont="1" applyFill="1" applyBorder="1" applyAlignment="1">
      <alignment horizontal="center" vertical="center"/>
    </xf>
    <xf numFmtId="0" fontId="12" fillId="4" borderId="7" xfId="0" applyFont="1" applyFill="1" applyBorder="1" applyAlignment="1">
      <alignment horizontal="center" vertical="center" wrapText="1"/>
    </xf>
    <xf numFmtId="0" fontId="12" fillId="4" borderId="8" xfId="0" applyFont="1" applyFill="1" applyBorder="1" applyAlignment="1">
      <alignment horizontal="center" vertical="center"/>
    </xf>
    <xf numFmtId="0" fontId="11" fillId="0" borderId="0" xfId="0" applyFont="1" applyFill="1" applyBorder="1">
      <alignment vertical="center"/>
    </xf>
    <xf numFmtId="0" fontId="11" fillId="5" borderId="9" xfId="0" applyFont="1" applyFill="1" applyBorder="1">
      <alignment vertical="center"/>
    </xf>
    <xf numFmtId="0" fontId="9" fillId="5" borderId="9" xfId="0" applyFont="1" applyFill="1" applyBorder="1" applyAlignment="1">
      <alignment horizontal="center" vertical="center"/>
    </xf>
    <xf numFmtId="0" fontId="11" fillId="0" borderId="0" xfId="0" applyFont="1">
      <alignment vertical="center"/>
    </xf>
    <xf numFmtId="0" fontId="11" fillId="0" borderId="10" xfId="0" applyFont="1" applyBorder="1" applyAlignment="1">
      <alignment horizontal="center" vertical="center"/>
    </xf>
    <xf numFmtId="0" fontId="9" fillId="0" borderId="10" xfId="0" applyFont="1" applyBorder="1">
      <alignment vertical="center"/>
    </xf>
    <xf numFmtId="0" fontId="11" fillId="0" borderId="10" xfId="0" applyFont="1" applyBorder="1">
      <alignment vertical="center"/>
    </xf>
    <xf numFmtId="164" fontId="11" fillId="0" borderId="10" xfId="0" applyNumberFormat="1" applyFont="1" applyBorder="1" applyAlignment="1">
      <alignment horizontal="center" vertical="center"/>
    </xf>
    <xf numFmtId="164" fontId="11" fillId="0" borderId="10" xfId="0" applyNumberFormat="1" applyFont="1" applyBorder="1">
      <alignment vertical="center"/>
    </xf>
    <xf numFmtId="0" fontId="11" fillId="0" borderId="10" xfId="0" applyFont="1" applyBorder="1" applyAlignment="1">
      <alignment horizontal="center" vertical="center" wrapText="1"/>
    </xf>
    <xf numFmtId="1" fontId="11" fillId="0" borderId="10" xfId="0" applyNumberFormat="1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5" borderId="10" xfId="0" applyFont="1" applyFill="1" applyBorder="1" applyAlignment="1">
      <alignment horizontal="right" vertical="center"/>
    </xf>
    <xf numFmtId="0" fontId="13" fillId="0" borderId="10" xfId="0" applyFont="1" applyBorder="1" applyAlignment="1">
      <alignment horizontal="center" vertical="center"/>
    </xf>
    <xf numFmtId="164" fontId="11" fillId="0" borderId="10" xfId="0" applyNumberFormat="1" applyFont="1" applyBorder="1" applyAlignment="1">
      <alignment horizontal="right" vertical="center"/>
    </xf>
    <xf numFmtId="164" fontId="14" fillId="6" borderId="10" xfId="0" applyNumberFormat="1" applyFont="1" applyFill="1" applyBorder="1">
      <alignment vertical="center"/>
    </xf>
    <xf numFmtId="0" fontId="11" fillId="0" borderId="10" xfId="0" applyFont="1" applyFill="1" applyBorder="1" applyAlignment="1">
      <alignment horizontal="center" vertical="center"/>
    </xf>
    <xf numFmtId="0" fontId="11" fillId="0" borderId="0" xfId="0" applyFont="1" applyBorder="1">
      <alignment vertical="center"/>
    </xf>
    <xf numFmtId="0" fontId="11" fillId="5" borderId="10" xfId="0" applyFont="1" applyFill="1" applyBorder="1">
      <alignment vertical="center"/>
    </xf>
    <xf numFmtId="0" fontId="9" fillId="5" borderId="10" xfId="0" applyFont="1" applyFill="1" applyBorder="1" applyAlignment="1">
      <alignment horizontal="center" vertical="center"/>
    </xf>
    <xf numFmtId="0" fontId="11" fillId="0" borderId="10" xfId="0" applyFont="1" applyBorder="1" applyAlignment="1">
      <alignment vertical="center" wrapText="1"/>
    </xf>
    <xf numFmtId="0" fontId="15" fillId="0" borderId="10" xfId="0" applyFont="1" applyBorder="1" applyAlignment="1">
      <alignment horizontal="center" vertical="center"/>
    </xf>
    <xf numFmtId="0" fontId="11" fillId="0" borderId="10" xfId="0" applyFont="1" applyBorder="1" applyAlignment="1">
      <alignment horizontal="left" vertical="center" wrapText="1"/>
    </xf>
    <xf numFmtId="0" fontId="9" fillId="0" borderId="10" xfId="0" applyFont="1" applyBorder="1" applyAlignment="1">
      <alignment horizontal="left" vertical="center" wrapText="1"/>
    </xf>
    <xf numFmtId="165" fontId="11" fillId="0" borderId="10" xfId="0" applyNumberFormat="1" applyFont="1" applyBorder="1" applyAlignment="1">
      <alignment horizontal="center" vertical="center"/>
    </xf>
    <xf numFmtId="2" fontId="11" fillId="0" borderId="10" xfId="0" applyNumberFormat="1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10" fillId="0" borderId="10" xfId="0" applyFont="1" applyBorder="1">
      <alignment vertical="center"/>
    </xf>
    <xf numFmtId="0" fontId="16" fillId="0" borderId="10" xfId="0" applyFont="1" applyBorder="1">
      <alignment vertical="center"/>
    </xf>
    <xf numFmtId="0" fontId="16" fillId="0" borderId="10" xfId="0" applyFont="1" applyBorder="1" applyAlignment="1">
      <alignment horizontal="center" vertical="center"/>
    </xf>
    <xf numFmtId="0" fontId="9" fillId="0" borderId="10" xfId="0" applyFont="1" applyBorder="1" applyAlignment="1">
      <alignment horizontal="left" vertical="center"/>
    </xf>
    <xf numFmtId="0" fontId="11" fillId="0" borderId="10" xfId="0" applyFont="1" applyBorder="1" applyAlignment="1">
      <alignment horizontal="left" vertical="center"/>
    </xf>
    <xf numFmtId="166" fontId="12" fillId="6" borderId="2" xfId="0" applyNumberFormat="1" applyFont="1" applyFill="1" applyBorder="1">
      <alignment vertical="center"/>
    </xf>
    <xf numFmtId="166" fontId="12" fillId="6" borderId="2" xfId="0" applyNumberFormat="1" applyFont="1" applyFill="1" applyBorder="1" applyAlignment="1">
      <alignment horizontal="center" vertical="center"/>
    </xf>
    <xf numFmtId="166" fontId="12" fillId="6" borderId="3" xfId="0" applyNumberFormat="1" applyFont="1" applyFill="1" applyBorder="1">
      <alignment vertical="center"/>
    </xf>
    <xf numFmtId="9" fontId="12" fillId="6" borderId="0" xfId="0" applyNumberFormat="1" applyFont="1" applyFill="1" applyBorder="1">
      <alignment vertical="center"/>
    </xf>
    <xf numFmtId="167" fontId="17" fillId="6" borderId="0" xfId="0" applyNumberFormat="1" applyFont="1" applyFill="1" applyBorder="1" applyAlignment="1">
      <alignment horizontal="center" vertical="center"/>
    </xf>
    <xf numFmtId="167" fontId="17" fillId="6" borderId="0" xfId="0" applyNumberFormat="1" applyFont="1" applyFill="1" applyBorder="1">
      <alignment vertical="center"/>
    </xf>
    <xf numFmtId="166" fontId="12" fillId="6" borderId="5" xfId="0" applyNumberFormat="1" applyFont="1" applyFill="1" applyBorder="1">
      <alignment vertical="center"/>
    </xf>
    <xf numFmtId="0" fontId="17" fillId="6" borderId="0" xfId="0" applyFont="1" applyFill="1" applyBorder="1" applyAlignment="1">
      <alignment horizontal="center" vertical="center"/>
    </xf>
    <xf numFmtId="0" fontId="17" fillId="6" borderId="0" xfId="0" applyFont="1" applyFill="1" applyBorder="1">
      <alignment vertical="center"/>
    </xf>
    <xf numFmtId="9" fontId="17" fillId="6" borderId="0" xfId="0" applyNumberFormat="1" applyFont="1" applyFill="1" applyBorder="1" applyAlignment="1">
      <alignment horizontal="center" vertical="center"/>
    </xf>
    <xf numFmtId="9" fontId="17" fillId="6" borderId="0" xfId="0" applyNumberFormat="1" applyFont="1" applyFill="1" applyBorder="1">
      <alignment vertical="center"/>
    </xf>
    <xf numFmtId="167" fontId="19" fillId="7" borderId="20" xfId="0" applyNumberFormat="1" applyFont="1" applyFill="1" applyBorder="1">
      <alignment vertical="center"/>
    </xf>
    <xf numFmtId="167" fontId="19" fillId="7" borderId="20" xfId="0" applyNumberFormat="1" applyFont="1" applyFill="1" applyBorder="1" applyAlignment="1">
      <alignment horizontal="center" vertical="center"/>
    </xf>
    <xf numFmtId="166" fontId="18" fillId="7" borderId="21" xfId="0" applyNumberFormat="1" applyFont="1" applyFill="1" applyBorder="1">
      <alignment vertical="center"/>
    </xf>
    <xf numFmtId="0" fontId="5" fillId="0" borderId="0" xfId="0" applyFont="1" applyFill="1" applyBorder="1" applyAlignment="1">
      <alignment horizontal="centerContinuous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Continuous" vertical="center"/>
    </xf>
    <xf numFmtId="0" fontId="11" fillId="0" borderId="4" xfId="0" applyFont="1" applyFill="1" applyBorder="1" applyAlignment="1">
      <alignment horizontal="right" vertical="center"/>
    </xf>
    <xf numFmtId="0" fontId="9" fillId="0" borderId="0" xfId="0" applyFont="1" applyFill="1" applyBorder="1" applyAlignment="1">
      <alignment horizontal="center" vertical="center"/>
    </xf>
    <xf numFmtId="0" fontId="11" fillId="0" borderId="19" xfId="0" applyFont="1" applyFill="1" applyBorder="1" applyAlignment="1">
      <alignment vertical="center" wrapText="1"/>
    </xf>
    <xf numFmtId="0" fontId="9" fillId="0" borderId="20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Continuous" vertical="center"/>
    </xf>
    <xf numFmtId="0" fontId="5" fillId="0" borderId="20" xfId="0" applyFont="1" applyFill="1" applyBorder="1" applyAlignment="1">
      <alignment horizontal="center" vertical="center"/>
    </xf>
    <xf numFmtId="0" fontId="5" fillId="0" borderId="21" xfId="0" applyFont="1" applyFill="1" applyBorder="1" applyAlignment="1">
      <alignment horizontal="centerContinuous" vertical="center"/>
    </xf>
    <xf numFmtId="168" fontId="9" fillId="3" borderId="0" xfId="0" applyNumberFormat="1" applyFont="1" applyFill="1" applyBorder="1">
      <alignment vertical="center"/>
    </xf>
    <xf numFmtId="0" fontId="21" fillId="3" borderId="0" xfId="0" applyFont="1" applyFill="1" applyBorder="1" applyAlignment="1">
      <alignment horizontal="left" vertical="center"/>
    </xf>
    <xf numFmtId="0" fontId="11" fillId="0" borderId="10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left" vertical="center" wrapText="1"/>
    </xf>
    <xf numFmtId="1" fontId="11" fillId="0" borderId="10" xfId="0" applyNumberFormat="1" applyFont="1" applyFill="1" applyBorder="1" applyAlignment="1">
      <alignment horizontal="center" vertical="center"/>
    </xf>
    <xf numFmtId="164" fontId="11" fillId="0" borderId="10" xfId="0" applyNumberFormat="1" applyFont="1" applyFill="1" applyBorder="1" applyAlignment="1">
      <alignment horizontal="center" vertical="center"/>
    </xf>
    <xf numFmtId="0" fontId="22" fillId="0" borderId="10" xfId="0" applyFont="1" applyBorder="1" applyAlignment="1">
      <alignment horizontal="center" vertical="center" wrapText="1"/>
    </xf>
    <xf numFmtId="0" fontId="23" fillId="0" borderId="10" xfId="0" applyFont="1" applyBorder="1" applyAlignment="1">
      <alignment horizontal="center" vertical="center"/>
    </xf>
    <xf numFmtId="0" fontId="23" fillId="9" borderId="10" xfId="0" applyFont="1" applyFill="1" applyBorder="1" applyAlignment="1">
      <alignment horizontal="right" vertical="center"/>
    </xf>
    <xf numFmtId="0" fontId="24" fillId="0" borderId="10" xfId="0" applyFont="1" applyBorder="1" applyAlignment="1">
      <alignment horizontal="center" vertical="center"/>
    </xf>
    <xf numFmtId="164" fontId="22" fillId="0" borderId="10" xfId="0" applyNumberFormat="1" applyFont="1" applyBorder="1" applyAlignment="1">
      <alignment horizontal="center" vertical="center"/>
    </xf>
    <xf numFmtId="164" fontId="25" fillId="10" borderId="10" xfId="0" applyNumberFormat="1" applyFont="1" applyFill="1" applyBorder="1" applyAlignment="1">
      <alignment vertical="center"/>
    </xf>
    <xf numFmtId="0" fontId="22" fillId="0" borderId="0" xfId="0" applyFont="1" applyAlignment="1">
      <alignment vertical="center"/>
    </xf>
    <xf numFmtId="0" fontId="26" fillId="5" borderId="10" xfId="0" applyFont="1" applyFill="1" applyBorder="1" applyAlignment="1">
      <alignment horizontal="right" vertical="center"/>
    </xf>
    <xf numFmtId="0" fontId="21" fillId="3" borderId="0" xfId="0" applyFont="1" applyFill="1" applyBorder="1" applyAlignment="1">
      <alignment horizontal="left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8" fillId="7" borderId="19" xfId="0" applyFont="1" applyFill="1" applyBorder="1" applyAlignment="1">
      <alignment horizontal="center" vertical="center"/>
    </xf>
    <xf numFmtId="0" fontId="18" fillId="7" borderId="20" xfId="0" applyFont="1" applyFill="1" applyBorder="1" applyAlignment="1">
      <alignment horizontal="center" vertical="center"/>
    </xf>
    <xf numFmtId="0" fontId="11" fillId="0" borderId="13" xfId="0" applyFont="1" applyFill="1" applyBorder="1" applyAlignment="1">
      <alignment horizontal="center" vertical="center"/>
    </xf>
    <xf numFmtId="0" fontId="11" fillId="0" borderId="14" xfId="0" applyFont="1" applyFill="1" applyBorder="1" applyAlignment="1">
      <alignment horizontal="center" vertical="center"/>
    </xf>
    <xf numFmtId="0" fontId="11" fillId="0" borderId="15" xfId="0" applyFont="1" applyFill="1" applyBorder="1" applyAlignment="1">
      <alignment horizontal="center" vertical="center"/>
    </xf>
    <xf numFmtId="0" fontId="11" fillId="0" borderId="16" xfId="0" applyFont="1" applyFill="1" applyBorder="1" applyAlignment="1">
      <alignment horizontal="center" vertical="center"/>
    </xf>
    <xf numFmtId="0" fontId="11" fillId="0" borderId="17" xfId="0" applyFont="1" applyFill="1" applyBorder="1" applyAlignment="1">
      <alignment horizontal="center" vertical="center"/>
    </xf>
    <xf numFmtId="0" fontId="11" fillId="0" borderId="18" xfId="0" applyFont="1" applyFill="1" applyBorder="1" applyAlignment="1">
      <alignment horizontal="center" vertical="center"/>
    </xf>
    <xf numFmtId="0" fontId="12" fillId="6" borderId="4" xfId="0" applyFont="1" applyFill="1" applyBorder="1" applyAlignment="1">
      <alignment horizontal="center" vertical="center"/>
    </xf>
    <xf numFmtId="0" fontId="12" fillId="6" borderId="0" xfId="0" applyFont="1" applyFill="1" applyBorder="1" applyAlignment="1">
      <alignment horizontal="center" vertical="center"/>
    </xf>
    <xf numFmtId="0" fontId="11" fillId="0" borderId="10" xfId="0" applyFont="1" applyFill="1" applyBorder="1" applyAlignment="1">
      <alignment horizontal="center" vertical="center"/>
    </xf>
    <xf numFmtId="0" fontId="12" fillId="6" borderId="1" xfId="0" applyFont="1" applyFill="1" applyBorder="1" applyAlignment="1">
      <alignment horizontal="center" vertical="center"/>
    </xf>
    <xf numFmtId="0" fontId="12" fillId="6" borderId="2" xfId="0" applyFont="1" applyFill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20" fillId="8" borderId="19" xfId="0" applyFont="1" applyFill="1" applyBorder="1" applyAlignment="1">
      <alignment horizontal="left" vertical="center"/>
    </xf>
    <xf numFmtId="0" fontId="20" fillId="8" borderId="20" xfId="0" applyFont="1" applyFill="1" applyBorder="1" applyAlignment="1">
      <alignment horizontal="left" vertical="center"/>
    </xf>
    <xf numFmtId="0" fontId="22" fillId="0" borderId="13" xfId="0" applyFont="1" applyFill="1" applyBorder="1" applyAlignment="1">
      <alignment horizontal="center" vertical="center"/>
    </xf>
    <xf numFmtId="0" fontId="22" fillId="0" borderId="14" xfId="0" applyFont="1" applyFill="1" applyBorder="1" applyAlignment="1">
      <alignment horizontal="center" vertical="center"/>
    </xf>
    <xf numFmtId="0" fontId="22" fillId="0" borderId="15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0/cellImage" Target="NUL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F253F"/>
    <pageSetUpPr fitToPage="1"/>
  </sheetPr>
  <dimension ref="A1:H394"/>
  <sheetViews>
    <sheetView showGridLines="0" tabSelected="1" view="pageBreakPreview" topLeftCell="A2" zoomScale="90" zoomScaleNormal="90" zoomScaleSheetLayoutView="90" workbookViewId="0">
      <selection activeCell="C7" sqref="C7"/>
    </sheetView>
  </sheetViews>
  <sheetFormatPr defaultColWidth="9.140625" defaultRowHeight="15" x14ac:dyDescent="0.25"/>
  <cols>
    <col min="1" max="1" width="7.7109375" style="1" customWidth="1"/>
    <col min="2" max="2" width="12.140625" style="2" customWidth="1"/>
    <col min="3" max="3" width="58.28515625" style="1" customWidth="1"/>
    <col min="4" max="4" width="11.7109375" style="3" customWidth="1"/>
    <col min="5" max="5" width="8.5703125" style="3" customWidth="1"/>
    <col min="6" max="6" width="15.28515625" style="1" customWidth="1"/>
    <col min="7" max="7" width="14.85546875" style="1" customWidth="1"/>
    <col min="8" max="8" width="16.140625" style="1" customWidth="1"/>
    <col min="9" max="16384" width="9.140625" style="1"/>
  </cols>
  <sheetData>
    <row r="1" spans="1:8" ht="15" hidden="1" customHeight="1" x14ac:dyDescent="0.25">
      <c r="A1" s="4"/>
      <c r="B1" s="5"/>
      <c r="C1" s="6"/>
      <c r="D1" s="6"/>
      <c r="E1" s="6"/>
      <c r="F1" s="6"/>
      <c r="G1" s="6"/>
      <c r="H1" s="7"/>
    </row>
    <row r="2" spans="1:8" ht="18" customHeight="1" x14ac:dyDescent="0.25">
      <c r="A2" s="8"/>
      <c r="B2" s="9"/>
      <c r="C2" s="10"/>
      <c r="D2" s="11"/>
      <c r="E2" s="12"/>
      <c r="F2" s="13" t="s">
        <v>50</v>
      </c>
      <c r="G2" s="14"/>
      <c r="H2" s="15"/>
    </row>
    <row r="3" spans="1:8" ht="18" customHeight="1" x14ac:dyDescent="0.25">
      <c r="A3" s="16" t="s">
        <v>54</v>
      </c>
      <c r="B3" s="17"/>
      <c r="C3" s="106" t="s">
        <v>312</v>
      </c>
      <c r="D3" s="18"/>
      <c r="E3" s="19"/>
      <c r="F3" s="20" t="s">
        <v>19</v>
      </c>
      <c r="G3" s="21"/>
      <c r="H3" s="22"/>
    </row>
    <row r="4" spans="1:8" ht="18" customHeight="1" x14ac:dyDescent="0.25">
      <c r="A4" s="23"/>
      <c r="B4" s="24"/>
      <c r="C4" s="25" t="s">
        <v>312</v>
      </c>
      <c r="D4" s="18"/>
      <c r="E4" s="19"/>
      <c r="F4" s="20" t="s">
        <v>47</v>
      </c>
      <c r="G4" s="21"/>
      <c r="H4" s="22"/>
    </row>
    <row r="5" spans="1:8" ht="18" customHeight="1" x14ac:dyDescent="0.25">
      <c r="A5" s="26" t="s">
        <v>51</v>
      </c>
      <c r="B5" s="20"/>
      <c r="C5" s="93" t="s">
        <v>313</v>
      </c>
      <c r="D5" s="18"/>
      <c r="E5" s="19"/>
      <c r="F5" s="20" t="s">
        <v>48</v>
      </c>
      <c r="G5" s="21"/>
      <c r="H5" s="22"/>
    </row>
    <row r="6" spans="1:8" ht="18" customHeight="1" x14ac:dyDescent="0.25">
      <c r="A6" s="27"/>
      <c r="B6" s="28"/>
      <c r="C6" s="29"/>
      <c r="D6" s="30"/>
      <c r="E6" s="19"/>
      <c r="F6" s="20" t="s">
        <v>17</v>
      </c>
      <c r="G6" s="92">
        <v>44309</v>
      </c>
      <c r="H6" s="31"/>
    </row>
    <row r="7" spans="1:8" ht="29.25" customHeight="1" x14ac:dyDescent="0.25">
      <c r="A7" s="32" t="s">
        <v>0</v>
      </c>
      <c r="B7" s="33" t="s">
        <v>1</v>
      </c>
      <c r="C7" s="33" t="s">
        <v>2</v>
      </c>
      <c r="D7" s="33" t="s">
        <v>3</v>
      </c>
      <c r="E7" s="33" t="s">
        <v>4</v>
      </c>
      <c r="F7" s="34" t="s">
        <v>59</v>
      </c>
      <c r="G7" s="34" t="s">
        <v>60</v>
      </c>
      <c r="H7" s="35" t="s">
        <v>18</v>
      </c>
    </row>
    <row r="8" spans="1:8" s="36" customFormat="1" ht="18" customHeight="1" x14ac:dyDescent="0.25">
      <c r="A8" s="37"/>
      <c r="B8" s="37"/>
      <c r="C8" s="38" t="s">
        <v>5</v>
      </c>
      <c r="D8" s="37"/>
      <c r="E8" s="37"/>
      <c r="F8" s="37"/>
      <c r="G8" s="37"/>
      <c r="H8" s="37"/>
    </row>
    <row r="9" spans="1:8" s="39" customFormat="1" ht="18" customHeight="1" x14ac:dyDescent="0.25">
      <c r="A9" s="40">
        <v>1</v>
      </c>
      <c r="B9" s="41"/>
      <c r="C9" s="42" t="s">
        <v>6</v>
      </c>
      <c r="D9" s="40">
        <v>1</v>
      </c>
      <c r="E9" s="40" t="s">
        <v>15</v>
      </c>
      <c r="F9" s="43">
        <v>28000</v>
      </c>
      <c r="G9" s="43">
        <f>IF(F9="","",D9*F9)</f>
        <v>28000</v>
      </c>
      <c r="H9" s="44"/>
    </row>
    <row r="10" spans="1:8" s="39" customFormat="1" ht="18" customHeight="1" x14ac:dyDescent="0.25">
      <c r="A10" s="45">
        <f>IF(D10=0,"",1+MAX(A$9:A9))</f>
        <v>2</v>
      </c>
      <c r="B10" s="41"/>
      <c r="C10" s="42" t="s">
        <v>14</v>
      </c>
      <c r="D10" s="40">
        <v>1</v>
      </c>
      <c r="E10" s="40" t="s">
        <v>15</v>
      </c>
      <c r="F10" s="43">
        <v>6000</v>
      </c>
      <c r="G10" s="43">
        <f t="shared" ref="G10:G14" si="0">IF(F10="","",D10*F10)</f>
        <v>6000</v>
      </c>
      <c r="H10" s="44"/>
    </row>
    <row r="11" spans="1:8" s="39" customFormat="1" ht="18" customHeight="1" x14ac:dyDescent="0.25">
      <c r="A11" s="45">
        <f>IF(D11=0,"",1+MAX(A$9:A10))</f>
        <v>3</v>
      </c>
      <c r="B11" s="41"/>
      <c r="C11" s="42" t="s">
        <v>34</v>
      </c>
      <c r="D11" s="40">
        <v>1</v>
      </c>
      <c r="E11" s="40" t="s">
        <v>15</v>
      </c>
      <c r="F11" s="43">
        <v>4854</v>
      </c>
      <c r="G11" s="43">
        <f t="shared" si="0"/>
        <v>4854</v>
      </c>
      <c r="H11" s="44"/>
    </row>
    <row r="12" spans="1:8" s="39" customFormat="1" ht="18" customHeight="1" x14ac:dyDescent="0.25">
      <c r="A12" s="45">
        <f>IF(D12=0,"",1+MAX(A$9:A11))</f>
        <v>4</v>
      </c>
      <c r="B12" s="41"/>
      <c r="C12" s="42" t="s">
        <v>7</v>
      </c>
      <c r="D12" s="40">
        <v>1</v>
      </c>
      <c r="E12" s="40" t="s">
        <v>15</v>
      </c>
      <c r="F12" s="43">
        <v>16000</v>
      </c>
      <c r="G12" s="43">
        <f t="shared" si="0"/>
        <v>16000</v>
      </c>
      <c r="H12" s="44"/>
    </row>
    <row r="13" spans="1:8" s="39" customFormat="1" ht="18" customHeight="1" x14ac:dyDescent="0.25">
      <c r="A13" s="45">
        <f>IF(D13=0,"",1+MAX(A$9:A12))</f>
        <v>5</v>
      </c>
      <c r="B13" s="41"/>
      <c r="C13" s="42" t="s">
        <v>8</v>
      </c>
      <c r="D13" s="40">
        <v>1</v>
      </c>
      <c r="E13" s="40" t="s">
        <v>15</v>
      </c>
      <c r="F13" s="43">
        <v>24000</v>
      </c>
      <c r="G13" s="43">
        <f t="shared" si="0"/>
        <v>24000</v>
      </c>
      <c r="H13" s="44"/>
    </row>
    <row r="14" spans="1:8" s="39" customFormat="1" ht="18" customHeight="1" x14ac:dyDescent="0.25">
      <c r="A14" s="45">
        <f>IF(D14=0,"",1+MAX(A$9:A13))</f>
        <v>6</v>
      </c>
      <c r="B14" s="41"/>
      <c r="C14" s="42" t="s">
        <v>9</v>
      </c>
      <c r="D14" s="40">
        <v>1</v>
      </c>
      <c r="E14" s="40" t="s">
        <v>15</v>
      </c>
      <c r="F14" s="43">
        <v>8800</v>
      </c>
      <c r="G14" s="43">
        <f t="shared" si="0"/>
        <v>8800</v>
      </c>
      <c r="H14" s="44"/>
    </row>
    <row r="15" spans="1:8" s="39" customFormat="1" ht="18" customHeight="1" x14ac:dyDescent="0.25">
      <c r="A15" s="45">
        <f>IF(D15=0,"",1+MAX(A$9:A14))</f>
        <v>7</v>
      </c>
      <c r="B15" s="41"/>
      <c r="C15" s="42" t="s">
        <v>49</v>
      </c>
      <c r="D15" s="40">
        <v>1</v>
      </c>
      <c r="E15" s="40" t="s">
        <v>15</v>
      </c>
      <c r="F15" s="43">
        <v>12541.6</v>
      </c>
      <c r="G15" s="43">
        <f t="shared" ref="G15" si="1">IF(F15="","",D15*F15)</f>
        <v>12541.6</v>
      </c>
      <c r="H15" s="44"/>
    </row>
    <row r="16" spans="1:8" s="39" customFormat="1" ht="18" customHeight="1" x14ac:dyDescent="0.25">
      <c r="A16" s="45" t="str">
        <f>IF(D16=0,"",1+MAX(A6:A15))</f>
        <v/>
      </c>
      <c r="B16" s="47"/>
      <c r="C16" s="48" t="s">
        <v>20</v>
      </c>
      <c r="D16" s="49"/>
      <c r="E16" s="49"/>
      <c r="F16" s="50"/>
      <c r="G16" s="43"/>
      <c r="H16" s="51">
        <f>(SUM(G9:G16))</f>
        <v>100195.6</v>
      </c>
    </row>
    <row r="17" spans="1:8" s="39" customFormat="1" ht="18" customHeight="1" x14ac:dyDescent="0.25">
      <c r="A17" s="120"/>
      <c r="B17" s="120"/>
      <c r="C17" s="120"/>
      <c r="D17" s="120"/>
      <c r="E17" s="120"/>
      <c r="F17" s="120"/>
      <c r="G17" s="120"/>
      <c r="H17" s="120"/>
    </row>
    <row r="18" spans="1:8" s="53" customFormat="1" ht="18" customHeight="1" x14ac:dyDescent="0.25">
      <c r="A18" s="54"/>
      <c r="B18" s="54"/>
      <c r="C18" s="55" t="s">
        <v>30</v>
      </c>
      <c r="D18" s="54"/>
      <c r="E18" s="54"/>
      <c r="F18" s="54"/>
      <c r="G18" s="54"/>
      <c r="H18" s="54"/>
    </row>
    <row r="19" spans="1:8" s="39" customFormat="1" ht="15.75" x14ac:dyDescent="0.25">
      <c r="A19" s="45" t="str">
        <f>IF(D19=0,"",1+MAX(A$8:A18))</f>
        <v/>
      </c>
      <c r="B19" s="47"/>
      <c r="C19" s="56"/>
      <c r="D19" s="46"/>
      <c r="E19" s="40"/>
      <c r="F19" s="43"/>
      <c r="G19" s="43"/>
      <c r="H19" s="44"/>
    </row>
    <row r="20" spans="1:8" s="39" customFormat="1" ht="15.75" x14ac:dyDescent="0.25">
      <c r="A20" s="45"/>
      <c r="B20" s="47"/>
      <c r="C20" s="57" t="s">
        <v>63</v>
      </c>
      <c r="D20" s="46"/>
      <c r="E20" s="40"/>
      <c r="F20" s="43"/>
      <c r="G20" s="43"/>
      <c r="H20" s="44"/>
    </row>
    <row r="21" spans="1:8" s="39" customFormat="1" ht="15.75" x14ac:dyDescent="0.25">
      <c r="A21" s="45">
        <f>IF(D21=0,"",1+MAX(A$9:A20))</f>
        <v>8</v>
      </c>
      <c r="B21" s="107" t="s">
        <v>298</v>
      </c>
      <c r="C21" s="58" t="s">
        <v>64</v>
      </c>
      <c r="D21" s="46">
        <v>646.29</v>
      </c>
      <c r="E21" s="40" t="s">
        <v>62</v>
      </c>
      <c r="F21" s="43">
        <v>3</v>
      </c>
      <c r="G21" s="43">
        <f t="shared" ref="G21:G24" si="2">IF(F21="","",D21*F21)</f>
        <v>1938.87</v>
      </c>
      <c r="H21" s="44"/>
    </row>
    <row r="22" spans="1:8" s="39" customFormat="1" ht="15.75" x14ac:dyDescent="0.25">
      <c r="A22" s="45">
        <f>IF(D22=0,"",1+MAX(A$9:A21))</f>
        <v>9</v>
      </c>
      <c r="B22" s="108"/>
      <c r="C22" s="58" t="s">
        <v>65</v>
      </c>
      <c r="D22" s="46">
        <v>1114.1100000000001</v>
      </c>
      <c r="E22" s="40" t="s">
        <v>62</v>
      </c>
      <c r="F22" s="43">
        <v>3</v>
      </c>
      <c r="G22" s="43">
        <f t="shared" si="2"/>
        <v>3342.3300000000004</v>
      </c>
      <c r="H22" s="44"/>
    </row>
    <row r="23" spans="1:8" s="39" customFormat="1" ht="15.75" x14ac:dyDescent="0.25">
      <c r="A23" s="45">
        <f>IF(D23=0,"",1+MAX(A$9:A22))</f>
        <v>10</v>
      </c>
      <c r="B23" s="108"/>
      <c r="C23" s="58" t="s">
        <v>66</v>
      </c>
      <c r="D23" s="46">
        <v>6</v>
      </c>
      <c r="E23" s="40" t="s">
        <v>74</v>
      </c>
      <c r="F23" s="43">
        <v>100</v>
      </c>
      <c r="G23" s="43">
        <f t="shared" si="2"/>
        <v>600</v>
      </c>
      <c r="H23" s="44"/>
    </row>
    <row r="24" spans="1:8" s="39" customFormat="1" ht="15.75" x14ac:dyDescent="0.25">
      <c r="A24" s="45">
        <f>IF(D24=0,"",1+MAX(A$9:A23))</f>
        <v>11</v>
      </c>
      <c r="B24" s="108"/>
      <c r="C24" s="58" t="s">
        <v>67</v>
      </c>
      <c r="D24" s="46">
        <v>4</v>
      </c>
      <c r="E24" s="40" t="s">
        <v>74</v>
      </c>
      <c r="F24" s="43">
        <v>120</v>
      </c>
      <c r="G24" s="43">
        <f t="shared" si="2"/>
        <v>480</v>
      </c>
      <c r="H24" s="44"/>
    </row>
    <row r="25" spans="1:8" s="39" customFormat="1" ht="15.75" x14ac:dyDescent="0.25">
      <c r="A25" s="45" t="str">
        <f>IF(D25=0,"",1+MAX(A$9:A24))</f>
        <v/>
      </c>
      <c r="B25" s="108"/>
      <c r="C25" s="56"/>
      <c r="D25" s="46"/>
      <c r="E25" s="40"/>
      <c r="F25" s="43"/>
      <c r="G25" s="43"/>
      <c r="H25" s="44"/>
    </row>
    <row r="26" spans="1:8" s="39" customFormat="1" ht="15.75" x14ac:dyDescent="0.25">
      <c r="A26" s="45" t="str">
        <f>IF(D26=0,"",1+MAX(A$9:A25))</f>
        <v/>
      </c>
      <c r="B26" s="108"/>
      <c r="C26" s="57" t="s">
        <v>68</v>
      </c>
      <c r="D26" s="46"/>
      <c r="E26" s="40"/>
      <c r="F26" s="43"/>
      <c r="G26" s="43"/>
      <c r="H26" s="44"/>
    </row>
    <row r="27" spans="1:8" s="39" customFormat="1" ht="15.75" x14ac:dyDescent="0.25">
      <c r="A27" s="45">
        <f>IF(D27=0,"",1+MAX(A$9:A26))</f>
        <v>12</v>
      </c>
      <c r="B27" s="108"/>
      <c r="C27" s="58" t="s">
        <v>69</v>
      </c>
      <c r="D27" s="46">
        <v>302.68</v>
      </c>
      <c r="E27" s="40" t="s">
        <v>62</v>
      </c>
      <c r="F27" s="43">
        <v>3</v>
      </c>
      <c r="G27" s="43">
        <f t="shared" ref="G27:G30" si="3">IF(F27="","",D27*F27)</f>
        <v>908.04</v>
      </c>
      <c r="H27" s="44"/>
    </row>
    <row r="28" spans="1:8" s="39" customFormat="1" ht="47.25" x14ac:dyDescent="0.25">
      <c r="A28" s="45">
        <f>IF(D28=0,"",1+MAX(A$9:A27))</f>
        <v>13</v>
      </c>
      <c r="B28" s="108"/>
      <c r="C28" s="58" t="s">
        <v>70</v>
      </c>
      <c r="D28" s="46">
        <v>1092.02</v>
      </c>
      <c r="E28" s="40" t="s">
        <v>62</v>
      </c>
      <c r="F28" s="43">
        <v>3</v>
      </c>
      <c r="G28" s="43">
        <f t="shared" si="3"/>
        <v>3276.06</v>
      </c>
      <c r="H28" s="44"/>
    </row>
    <row r="29" spans="1:8" s="39" customFormat="1" ht="15.75" x14ac:dyDescent="0.25">
      <c r="A29" s="45">
        <f>IF(D29=0,"",1+MAX(A$9:A28))</f>
        <v>14</v>
      </c>
      <c r="B29" s="108"/>
      <c r="C29" s="58" t="s">
        <v>71</v>
      </c>
      <c r="D29" s="46">
        <v>51.45</v>
      </c>
      <c r="E29" s="40" t="s">
        <v>62</v>
      </c>
      <c r="F29" s="43">
        <v>3</v>
      </c>
      <c r="G29" s="43">
        <f t="shared" si="3"/>
        <v>154.35000000000002</v>
      </c>
      <c r="H29" s="44"/>
    </row>
    <row r="30" spans="1:8" s="39" customFormat="1" ht="15.75" x14ac:dyDescent="0.25">
      <c r="A30" s="45">
        <f>IF(D30=0,"",1+MAX(A$9:A29))</f>
        <v>15</v>
      </c>
      <c r="B30" s="108"/>
      <c r="C30" s="58" t="s">
        <v>72</v>
      </c>
      <c r="D30" s="46">
        <v>391.11</v>
      </c>
      <c r="E30" s="40" t="s">
        <v>62</v>
      </c>
      <c r="F30" s="43">
        <v>2</v>
      </c>
      <c r="G30" s="43">
        <f t="shared" si="3"/>
        <v>782.22</v>
      </c>
      <c r="H30" s="44"/>
    </row>
    <row r="31" spans="1:8" s="39" customFormat="1" ht="15.75" x14ac:dyDescent="0.25">
      <c r="A31" s="45" t="str">
        <f>IF(D31=0,"",1+MAX(A$9:A30))</f>
        <v/>
      </c>
      <c r="B31" s="108"/>
      <c r="C31" s="56"/>
      <c r="D31" s="46"/>
      <c r="E31" s="40"/>
      <c r="F31" s="43"/>
      <c r="G31" s="43"/>
      <c r="H31" s="44"/>
    </row>
    <row r="32" spans="1:8" s="39" customFormat="1" ht="15.75" x14ac:dyDescent="0.25">
      <c r="A32" s="45" t="str">
        <f>IF(D32=0,"",1+MAX(A$9:A31))</f>
        <v/>
      </c>
      <c r="B32" s="108"/>
      <c r="C32" s="57" t="s">
        <v>73</v>
      </c>
      <c r="D32" s="46"/>
      <c r="E32" s="40"/>
      <c r="F32" s="43"/>
      <c r="G32" s="43"/>
      <c r="H32" s="44"/>
    </row>
    <row r="33" spans="1:8" s="39" customFormat="1" ht="15.75" x14ac:dyDescent="0.25">
      <c r="A33" s="45" t="str">
        <f>IF(D33=0,"",1+MAX(A$9:A32))</f>
        <v/>
      </c>
      <c r="B33" s="40"/>
      <c r="C33" s="58"/>
      <c r="D33" s="46"/>
      <c r="E33" s="40"/>
      <c r="F33" s="43"/>
      <c r="G33" s="43"/>
      <c r="H33" s="44"/>
    </row>
    <row r="34" spans="1:8" s="39" customFormat="1" ht="15.75" x14ac:dyDescent="0.25">
      <c r="A34" s="94" t="str">
        <f>IF(D34=0,"",1+MAX(A$9:A33))</f>
        <v/>
      </c>
      <c r="B34" s="52"/>
      <c r="C34" s="95" t="s">
        <v>257</v>
      </c>
      <c r="D34" s="96"/>
      <c r="E34" s="52"/>
      <c r="F34" s="97"/>
      <c r="G34" s="97"/>
      <c r="H34" s="44"/>
    </row>
    <row r="35" spans="1:8" s="39" customFormat="1" ht="15.75" x14ac:dyDescent="0.25">
      <c r="A35" s="45" t="str">
        <f>IF(D35=0,"",1+MAX(A$9:A34))</f>
        <v/>
      </c>
      <c r="B35" s="40"/>
      <c r="C35" s="58"/>
      <c r="D35" s="46"/>
      <c r="E35" s="40"/>
      <c r="F35" s="43"/>
      <c r="G35" s="43"/>
      <c r="H35" s="44"/>
    </row>
    <row r="36" spans="1:8" s="39" customFormat="1" ht="15.75" x14ac:dyDescent="0.25">
      <c r="A36" s="45" t="str">
        <f>IF(D36=0,"",1+MAX(A$9:A35))</f>
        <v/>
      </c>
      <c r="B36" s="40"/>
      <c r="C36" s="57" t="s">
        <v>258</v>
      </c>
      <c r="D36" s="46"/>
      <c r="E36" s="40"/>
      <c r="F36" s="43"/>
      <c r="G36" s="43"/>
      <c r="H36" s="44"/>
    </row>
    <row r="37" spans="1:8" s="39" customFormat="1" ht="31.5" x14ac:dyDescent="0.25">
      <c r="A37" s="45">
        <f>IF(D37=0,"",1+MAX(A$9:A36))</f>
        <v>16</v>
      </c>
      <c r="B37" s="107" t="s">
        <v>297</v>
      </c>
      <c r="C37" s="59" t="s">
        <v>294</v>
      </c>
      <c r="D37" s="46">
        <v>216.41</v>
      </c>
      <c r="E37" s="40" t="s">
        <v>95</v>
      </c>
      <c r="F37" s="43">
        <v>15</v>
      </c>
      <c r="G37" s="43">
        <f t="shared" ref="G37:G38" si="4">IF(F37="","",D37*F37)</f>
        <v>3246.15</v>
      </c>
      <c r="H37" s="44"/>
    </row>
    <row r="38" spans="1:8" s="39" customFormat="1" ht="15.75" x14ac:dyDescent="0.25">
      <c r="A38" s="45">
        <f>IF(D38=0,"",1+MAX(A$9:A37))</f>
        <v>17</v>
      </c>
      <c r="B38" s="108"/>
      <c r="C38" s="58" t="s">
        <v>259</v>
      </c>
      <c r="D38" s="46">
        <v>183.7</v>
      </c>
      <c r="E38" s="40" t="s">
        <v>95</v>
      </c>
      <c r="F38" s="43">
        <v>15</v>
      </c>
      <c r="G38" s="43">
        <f t="shared" si="4"/>
        <v>2755.5</v>
      </c>
      <c r="H38" s="44"/>
    </row>
    <row r="39" spans="1:8" s="39" customFormat="1" ht="15.75" x14ac:dyDescent="0.25">
      <c r="A39" s="45" t="str">
        <f>IF(D39=0,"",1+MAX(A$9:A38))</f>
        <v/>
      </c>
      <c r="B39" s="108"/>
      <c r="C39" s="58"/>
      <c r="D39" s="46"/>
      <c r="E39" s="40"/>
      <c r="F39" s="43"/>
      <c r="G39" s="43"/>
      <c r="H39" s="44"/>
    </row>
    <row r="40" spans="1:8" s="39" customFormat="1" ht="15.75" x14ac:dyDescent="0.25">
      <c r="A40" s="45" t="str">
        <f>IF(D40=0,"",1+MAX(A$9:A39))</f>
        <v/>
      </c>
      <c r="B40" s="108"/>
      <c r="C40" s="57" t="s">
        <v>260</v>
      </c>
      <c r="D40" s="46"/>
      <c r="E40" s="40"/>
      <c r="F40" s="43"/>
      <c r="G40" s="43"/>
      <c r="H40" s="44"/>
    </row>
    <row r="41" spans="1:8" s="39" customFormat="1" ht="31.5" x14ac:dyDescent="0.25">
      <c r="A41" s="45">
        <f>IF(D41=0,"",1+MAX(A$9:A40))</f>
        <v>18</v>
      </c>
      <c r="B41" s="108"/>
      <c r="C41" s="58" t="s">
        <v>295</v>
      </c>
      <c r="D41" s="46">
        <v>1</v>
      </c>
      <c r="E41" s="40" t="s">
        <v>74</v>
      </c>
      <c r="F41" s="43">
        <v>325</v>
      </c>
      <c r="G41" s="43">
        <f t="shared" ref="G41" si="5">IF(F41="","",D41*F41)</f>
        <v>325</v>
      </c>
      <c r="H41" s="44"/>
    </row>
    <row r="42" spans="1:8" s="39" customFormat="1" ht="15.75" x14ac:dyDescent="0.25">
      <c r="A42" s="45" t="str">
        <f>IF(D42=0,"",1+MAX(A$9:A41))</f>
        <v/>
      </c>
      <c r="B42" s="108"/>
      <c r="C42" s="58"/>
      <c r="D42" s="46"/>
      <c r="E42" s="40"/>
      <c r="F42" s="43"/>
      <c r="G42" s="43"/>
      <c r="H42" s="44"/>
    </row>
    <row r="43" spans="1:8" s="39" customFormat="1" ht="15.75" x14ac:dyDescent="0.25">
      <c r="A43" s="45" t="str">
        <f>IF(D43=0,"",1+MAX(A$9:A42))</f>
        <v/>
      </c>
      <c r="B43" s="108"/>
      <c r="C43" s="57" t="s">
        <v>261</v>
      </c>
      <c r="D43" s="46"/>
      <c r="E43" s="40"/>
      <c r="F43" s="43"/>
      <c r="G43" s="43"/>
      <c r="H43" s="44"/>
    </row>
    <row r="44" spans="1:8" s="39" customFormat="1" ht="31.5" x14ac:dyDescent="0.25">
      <c r="A44" s="45">
        <f>IF(D44=0,"",1+MAX(A$9:A43))</f>
        <v>19</v>
      </c>
      <c r="B44" s="108"/>
      <c r="C44" s="58" t="s">
        <v>293</v>
      </c>
      <c r="D44" s="46">
        <v>375</v>
      </c>
      <c r="E44" s="40" t="s">
        <v>62</v>
      </c>
      <c r="F44" s="43">
        <v>5</v>
      </c>
      <c r="G44" s="43">
        <f t="shared" ref="G44" si="6">IF(F44="","",D44*F44)</f>
        <v>1875</v>
      </c>
      <c r="H44" s="44"/>
    </row>
    <row r="45" spans="1:8" s="39" customFormat="1" ht="15.75" x14ac:dyDescent="0.25">
      <c r="A45" s="45" t="str">
        <f>IF(D45=0,"",1+MAX(A$9:A44))</f>
        <v/>
      </c>
      <c r="B45" s="108"/>
      <c r="C45" s="58"/>
      <c r="D45" s="46"/>
      <c r="E45" s="40"/>
      <c r="F45" s="43"/>
      <c r="G45" s="43"/>
      <c r="H45" s="44"/>
    </row>
    <row r="46" spans="1:8" s="39" customFormat="1" ht="15.75" x14ac:dyDescent="0.25">
      <c r="A46" s="45" t="str">
        <f>IF(D46=0,"",1+MAX(A$9:A45))</f>
        <v/>
      </c>
      <c r="B46" s="108"/>
      <c r="C46" s="57" t="s">
        <v>262</v>
      </c>
      <c r="D46" s="46"/>
      <c r="E46" s="40"/>
      <c r="F46" s="43"/>
      <c r="G46" s="43"/>
      <c r="H46" s="44"/>
    </row>
    <row r="47" spans="1:8" s="39" customFormat="1" ht="31.5" x14ac:dyDescent="0.25">
      <c r="A47" s="45">
        <f>IF(D47=0,"",1+MAX(A$9:A46))</f>
        <v>20</v>
      </c>
      <c r="B47" s="108"/>
      <c r="C47" s="58" t="s">
        <v>263</v>
      </c>
      <c r="D47" s="46">
        <v>1</v>
      </c>
      <c r="E47" s="40" t="s">
        <v>74</v>
      </c>
      <c r="F47" s="43">
        <v>3000</v>
      </c>
      <c r="G47" s="43">
        <f t="shared" ref="G47" si="7">IF(F47="","",D47*F47)</f>
        <v>3000</v>
      </c>
      <c r="H47" s="44"/>
    </row>
    <row r="48" spans="1:8" s="39" customFormat="1" ht="15.75" x14ac:dyDescent="0.25">
      <c r="A48" s="45" t="str">
        <f>IF(D48=0,"",1+MAX(A$9:A47))</f>
        <v/>
      </c>
      <c r="B48" s="108"/>
      <c r="C48" s="58"/>
      <c r="D48" s="46"/>
      <c r="E48" s="40"/>
      <c r="F48" s="43"/>
      <c r="G48" s="43"/>
      <c r="H48" s="44"/>
    </row>
    <row r="49" spans="1:8" s="39" customFormat="1" ht="15.75" x14ac:dyDescent="0.25">
      <c r="A49" s="45" t="str">
        <f>IF(D49=0,"",1+MAX(A$9:A48))</f>
        <v/>
      </c>
      <c r="B49" s="108"/>
      <c r="C49" s="57" t="s">
        <v>264</v>
      </c>
      <c r="D49" s="46"/>
      <c r="E49" s="40"/>
      <c r="F49" s="43"/>
      <c r="G49" s="43"/>
      <c r="H49" s="44"/>
    </row>
    <row r="50" spans="1:8" s="39" customFormat="1" ht="15.75" x14ac:dyDescent="0.25">
      <c r="A50" s="45">
        <f>IF(D50=0,"",1+MAX(A$9:A49))</f>
        <v>21</v>
      </c>
      <c r="B50" s="108"/>
      <c r="C50" s="58" t="s">
        <v>265</v>
      </c>
      <c r="D50" s="46">
        <v>1</v>
      </c>
      <c r="E50" s="40" t="s">
        <v>74</v>
      </c>
      <c r="F50" s="43">
        <v>200</v>
      </c>
      <c r="G50" s="43">
        <f t="shared" ref="G50" si="8">IF(F50="","",D50*F50)</f>
        <v>200</v>
      </c>
      <c r="H50" s="44"/>
    </row>
    <row r="51" spans="1:8" s="39" customFormat="1" ht="15.75" x14ac:dyDescent="0.25">
      <c r="A51" s="45" t="str">
        <f>IF(D51=0,"",1+MAX(A$9:A50))</f>
        <v/>
      </c>
      <c r="B51" s="108"/>
      <c r="C51" s="58"/>
      <c r="D51" s="46"/>
      <c r="E51" s="40"/>
      <c r="F51" s="43"/>
      <c r="G51" s="43"/>
      <c r="H51" s="44"/>
    </row>
    <row r="52" spans="1:8" s="39" customFormat="1" ht="15.75" x14ac:dyDescent="0.25">
      <c r="A52" s="45" t="str">
        <f>IF(D52=0,"",1+MAX(A$9:A51))</f>
        <v/>
      </c>
      <c r="B52" s="108"/>
      <c r="C52" s="57" t="s">
        <v>266</v>
      </c>
      <c r="D52" s="46"/>
      <c r="E52" s="40"/>
      <c r="F52" s="43"/>
      <c r="G52" s="43"/>
      <c r="H52" s="44"/>
    </row>
    <row r="53" spans="1:8" s="39" customFormat="1" ht="31.5" x14ac:dyDescent="0.25">
      <c r="A53" s="45">
        <f>IF(D53=0,"",1+MAX(A$9:A52))</f>
        <v>22</v>
      </c>
      <c r="B53" s="108"/>
      <c r="C53" s="58" t="s">
        <v>267</v>
      </c>
      <c r="D53" s="46">
        <v>1</v>
      </c>
      <c r="E53" s="40" t="s">
        <v>74</v>
      </c>
      <c r="F53" s="43">
        <v>1000</v>
      </c>
      <c r="G53" s="43">
        <f t="shared" ref="G53:G54" si="9">IF(F53="","",D53*F53)</f>
        <v>1000</v>
      </c>
      <c r="H53" s="44"/>
    </row>
    <row r="54" spans="1:8" s="39" customFormat="1" ht="47.25" x14ac:dyDescent="0.25">
      <c r="A54" s="45">
        <f>IF(D54=0,"",1+MAX(A$9:A53))</f>
        <v>23</v>
      </c>
      <c r="B54" s="108"/>
      <c r="C54" s="58" t="s">
        <v>268</v>
      </c>
      <c r="D54" s="46">
        <v>1</v>
      </c>
      <c r="E54" s="40" t="s">
        <v>74</v>
      </c>
      <c r="F54" s="43">
        <v>1500</v>
      </c>
      <c r="G54" s="43">
        <f t="shared" si="9"/>
        <v>1500</v>
      </c>
      <c r="H54" s="44"/>
    </row>
    <row r="55" spans="1:8" s="39" customFormat="1" ht="15.75" x14ac:dyDescent="0.25">
      <c r="A55" s="45" t="str">
        <f>IF(D55=0,"",1+MAX(A$9:A54))</f>
        <v/>
      </c>
      <c r="B55" s="108"/>
      <c r="C55" s="58"/>
      <c r="D55" s="46"/>
      <c r="E55" s="40"/>
      <c r="F55" s="43"/>
      <c r="G55" s="43"/>
      <c r="H55" s="44"/>
    </row>
    <row r="56" spans="1:8" s="39" customFormat="1" ht="15.75" x14ac:dyDescent="0.25">
      <c r="A56" s="45" t="str">
        <f>IF(D56=0,"",1+MAX(A$9:A55))</f>
        <v/>
      </c>
      <c r="B56" s="108"/>
      <c r="C56" s="57" t="s">
        <v>269</v>
      </c>
      <c r="D56" s="46"/>
      <c r="E56" s="40"/>
      <c r="F56" s="43"/>
      <c r="G56" s="43"/>
      <c r="H56" s="44"/>
    </row>
    <row r="57" spans="1:8" s="39" customFormat="1" ht="15.75" x14ac:dyDescent="0.25">
      <c r="A57" s="45">
        <f>IF(D57=0,"",1+MAX(A$9:A56))</f>
        <v>24</v>
      </c>
      <c r="B57" s="108"/>
      <c r="C57" s="58" t="s">
        <v>270</v>
      </c>
      <c r="D57" s="46">
        <v>61.32</v>
      </c>
      <c r="E57" s="40" t="s">
        <v>95</v>
      </c>
      <c r="F57" s="43">
        <v>30</v>
      </c>
      <c r="G57" s="43">
        <f t="shared" ref="G57:G58" si="10">IF(F57="","",D57*F57)</f>
        <v>1839.6</v>
      </c>
      <c r="H57" s="44"/>
    </row>
    <row r="58" spans="1:8" s="39" customFormat="1" ht="15.75" x14ac:dyDescent="0.25">
      <c r="A58" s="45">
        <f>IF(D58=0,"",1+MAX(A$9:A57))</f>
        <v>25</v>
      </c>
      <c r="B58" s="108"/>
      <c r="C58" s="58" t="s">
        <v>271</v>
      </c>
      <c r="D58" s="46">
        <v>40.630000000000003</v>
      </c>
      <c r="E58" s="40" t="s">
        <v>95</v>
      </c>
      <c r="F58" s="43">
        <v>25</v>
      </c>
      <c r="G58" s="43">
        <f t="shared" si="10"/>
        <v>1015.7500000000001</v>
      </c>
      <c r="H58" s="44"/>
    </row>
    <row r="59" spans="1:8" s="39" customFormat="1" ht="15.75" x14ac:dyDescent="0.25">
      <c r="A59" s="45" t="str">
        <f>IF(D59=0,"",1+MAX(A$9:A58))</f>
        <v/>
      </c>
      <c r="B59" s="108"/>
      <c r="C59" s="58"/>
      <c r="D59" s="46"/>
      <c r="E59" s="40"/>
      <c r="F59" s="43"/>
      <c r="G59" s="43"/>
      <c r="H59" s="44"/>
    </row>
    <row r="60" spans="1:8" s="39" customFormat="1" ht="15.75" x14ac:dyDescent="0.25">
      <c r="A60" s="45" t="str">
        <f>IF(D60=0,"",1+MAX(A$9:A59))</f>
        <v/>
      </c>
      <c r="B60" s="108"/>
      <c r="C60" s="57" t="s">
        <v>272</v>
      </c>
      <c r="D60" s="46"/>
      <c r="E60" s="40"/>
      <c r="F60" s="43"/>
      <c r="G60" s="43"/>
      <c r="H60" s="44"/>
    </row>
    <row r="61" spans="1:8" s="39" customFormat="1" ht="15.75" x14ac:dyDescent="0.25">
      <c r="A61" s="45">
        <f>IF(D61=0,"",1+MAX(A$9:A60))</f>
        <v>26</v>
      </c>
      <c r="B61" s="108"/>
      <c r="C61" s="58" t="s">
        <v>273</v>
      </c>
      <c r="D61" s="60">
        <v>28.318999999999999</v>
      </c>
      <c r="E61" s="40" t="s">
        <v>61</v>
      </c>
      <c r="F61" s="43">
        <v>35</v>
      </c>
      <c r="G61" s="43">
        <f t="shared" ref="G61" si="11">IF(F61="","",D61*F61)</f>
        <v>991.16499999999996</v>
      </c>
      <c r="H61" s="44"/>
    </row>
    <row r="62" spans="1:8" s="39" customFormat="1" ht="15.75" x14ac:dyDescent="0.25">
      <c r="A62" s="45">
        <f>IF(D62=0,"",1+MAX(A$9:A61))</f>
        <v>27</v>
      </c>
      <c r="B62" s="108"/>
      <c r="C62" s="58" t="s">
        <v>291</v>
      </c>
      <c r="D62" s="60">
        <v>115.00592592592591</v>
      </c>
      <c r="E62" s="40" t="s">
        <v>61</v>
      </c>
      <c r="F62" s="43">
        <v>35</v>
      </c>
      <c r="G62" s="43">
        <f t="shared" ref="G62" si="12">IF(F62="","",D62*F62)</f>
        <v>4025.2074074074067</v>
      </c>
      <c r="H62" s="44"/>
    </row>
    <row r="63" spans="1:8" s="39" customFormat="1" ht="15.75" x14ac:dyDescent="0.25">
      <c r="A63" s="45" t="str">
        <f>IF(D63=0,"",1+MAX(A$9:A62))</f>
        <v/>
      </c>
      <c r="B63" s="108"/>
      <c r="C63" s="58"/>
      <c r="D63" s="46"/>
      <c r="E63" s="40"/>
      <c r="F63" s="43"/>
      <c r="G63" s="43"/>
      <c r="H63" s="44"/>
    </row>
    <row r="64" spans="1:8" s="39" customFormat="1" ht="15.75" x14ac:dyDescent="0.25">
      <c r="A64" s="45" t="str">
        <f>IF(D64=0,"",1+MAX(A$9:A63))</f>
        <v/>
      </c>
      <c r="B64" s="108"/>
      <c r="C64" s="57" t="s">
        <v>274</v>
      </c>
      <c r="D64" s="46"/>
      <c r="E64" s="40"/>
      <c r="F64" s="43"/>
      <c r="G64" s="43"/>
      <c r="H64" s="44"/>
    </row>
    <row r="65" spans="1:8" s="39" customFormat="1" ht="15.75" x14ac:dyDescent="0.25">
      <c r="A65" s="45">
        <f>IF(D65=0,"",1+MAX(A$9:A64))</f>
        <v>28</v>
      </c>
      <c r="B65" s="108"/>
      <c r="C65" s="58" t="s">
        <v>275</v>
      </c>
      <c r="D65" s="61">
        <v>9.1044444444444448</v>
      </c>
      <c r="E65" s="40" t="s">
        <v>61</v>
      </c>
      <c r="F65" s="43">
        <v>300</v>
      </c>
      <c r="G65" s="43">
        <f t="shared" ref="G65:G66" si="13">IF(F65="","",D65*F65)</f>
        <v>2731.3333333333335</v>
      </c>
      <c r="H65" s="44"/>
    </row>
    <row r="66" spans="1:8" s="39" customFormat="1" ht="15.75" x14ac:dyDescent="0.25">
      <c r="A66" s="45">
        <f>IF(D66=0,"",1+MAX(A$9:A65))</f>
        <v>29</v>
      </c>
      <c r="B66" s="108"/>
      <c r="C66" s="58" t="s">
        <v>276</v>
      </c>
      <c r="D66" s="61">
        <v>18.548888888888889</v>
      </c>
      <c r="E66" s="40" t="s">
        <v>61</v>
      </c>
      <c r="F66" s="43">
        <v>300</v>
      </c>
      <c r="G66" s="43">
        <f t="shared" si="13"/>
        <v>5564.666666666667</v>
      </c>
      <c r="H66" s="44"/>
    </row>
    <row r="67" spans="1:8" s="39" customFormat="1" ht="15.75" x14ac:dyDescent="0.25">
      <c r="A67" s="45">
        <f>IF(D67=0,"",1+MAX(A$9:A66))</f>
        <v>30</v>
      </c>
      <c r="B67" s="108"/>
      <c r="C67" s="58" t="s">
        <v>292</v>
      </c>
      <c r="D67" s="61">
        <v>83.890108888888875</v>
      </c>
      <c r="E67" s="40" t="s">
        <v>61</v>
      </c>
      <c r="F67" s="43">
        <v>35</v>
      </c>
      <c r="G67" s="43">
        <f t="shared" ref="G67" si="14">IF(F67="","",D67*F67)</f>
        <v>2936.1538111111108</v>
      </c>
      <c r="H67" s="44"/>
    </row>
    <row r="68" spans="1:8" s="39" customFormat="1" ht="15.75" x14ac:dyDescent="0.25">
      <c r="A68" s="45" t="str">
        <f>IF(D68=0,"",1+MAX(A$9:A67))</f>
        <v/>
      </c>
      <c r="B68" s="108"/>
      <c r="C68" s="58"/>
      <c r="D68" s="46"/>
      <c r="E68" s="40"/>
      <c r="F68" s="43"/>
      <c r="G68" s="43"/>
      <c r="H68" s="44"/>
    </row>
    <row r="69" spans="1:8" s="39" customFormat="1" ht="15.75" x14ac:dyDescent="0.25">
      <c r="A69" s="45" t="str">
        <f>IF(D69=0,"",1+MAX(A$9:A68))</f>
        <v/>
      </c>
      <c r="B69" s="108"/>
      <c r="C69" s="57" t="s">
        <v>73</v>
      </c>
      <c r="D69" s="46"/>
      <c r="E69" s="40"/>
      <c r="F69" s="43"/>
      <c r="G69" s="43"/>
      <c r="H69" s="44"/>
    </row>
    <row r="70" spans="1:8" s="39" customFormat="1" ht="15.75" x14ac:dyDescent="0.25">
      <c r="A70" s="45">
        <f>IF(D70=0,"",1+MAX(A$9:A69))</f>
        <v>31</v>
      </c>
      <c r="B70" s="109"/>
      <c r="C70" s="58" t="s">
        <v>277</v>
      </c>
      <c r="D70" s="46">
        <v>1</v>
      </c>
      <c r="E70" s="40" t="s">
        <v>74</v>
      </c>
      <c r="F70" s="43">
        <v>1000</v>
      </c>
      <c r="G70" s="43">
        <f t="shared" ref="G70" si="15">IF(F70="","",D70*F70)</f>
        <v>1000</v>
      </c>
      <c r="H70" s="44"/>
    </row>
    <row r="71" spans="1:8" s="39" customFormat="1" ht="15.75" x14ac:dyDescent="0.25">
      <c r="A71" s="45" t="str">
        <f>IF(D71=0,"",1+MAX(A$9:A70))</f>
        <v/>
      </c>
      <c r="B71" s="40"/>
      <c r="C71" s="58"/>
      <c r="D71" s="46"/>
      <c r="E71" s="40"/>
      <c r="F71" s="43"/>
      <c r="G71" s="43"/>
      <c r="H71" s="44"/>
    </row>
    <row r="72" spans="1:8" s="39" customFormat="1" ht="15.75" x14ac:dyDescent="0.25">
      <c r="A72" s="45" t="str">
        <f>IF(D72=0,"",1+MAX(A$9:A71))</f>
        <v/>
      </c>
      <c r="B72" s="47"/>
      <c r="C72" s="48" t="s">
        <v>31</v>
      </c>
      <c r="D72" s="49"/>
      <c r="E72" s="49"/>
      <c r="F72" s="43" t="str">
        <f t="shared" ref="F72" si="16">IF(D72=0,"",0)</f>
        <v/>
      </c>
      <c r="G72" s="43" t="str">
        <f t="shared" ref="G72" si="17">IF(F72="","",D72*F72)</f>
        <v/>
      </c>
      <c r="H72" s="51">
        <f>(SUM(G19:G72))</f>
        <v>45487.396218518516</v>
      </c>
    </row>
    <row r="73" spans="1:8" s="39" customFormat="1" ht="15.75" x14ac:dyDescent="0.25">
      <c r="A73" s="112"/>
      <c r="B73" s="113"/>
      <c r="C73" s="113"/>
      <c r="D73" s="113"/>
      <c r="E73" s="113"/>
      <c r="F73" s="113"/>
      <c r="G73" s="113"/>
      <c r="H73" s="114"/>
    </row>
    <row r="74" spans="1:8" s="53" customFormat="1" ht="15.75" x14ac:dyDescent="0.25">
      <c r="A74" s="54"/>
      <c r="B74" s="54"/>
      <c r="C74" s="55" t="s">
        <v>35</v>
      </c>
      <c r="D74" s="54"/>
      <c r="E74" s="54"/>
      <c r="F74" s="54"/>
      <c r="G74" s="54"/>
      <c r="H74" s="54"/>
    </row>
    <row r="75" spans="1:8" s="39" customFormat="1" ht="15.75" x14ac:dyDescent="0.25">
      <c r="A75" s="45" t="str">
        <f>IF(D75=0,"",1+MAX(A$8:A74))</f>
        <v/>
      </c>
      <c r="B75" s="47"/>
      <c r="C75" s="62"/>
      <c r="D75" s="46"/>
      <c r="E75" s="40"/>
      <c r="F75" s="43" t="str">
        <f>IF(D75=0,"",0)</f>
        <v/>
      </c>
      <c r="G75" s="43" t="str">
        <f t="shared" ref="G75:G96" si="18">IF(F75="","",D75*F75)</f>
        <v/>
      </c>
      <c r="H75" s="44"/>
    </row>
    <row r="76" spans="1:8" s="39" customFormat="1" ht="15.75" x14ac:dyDescent="0.25">
      <c r="A76" s="45"/>
      <c r="B76" s="47"/>
      <c r="C76" s="62" t="s">
        <v>75</v>
      </c>
      <c r="D76" s="46"/>
      <c r="E76" s="40"/>
      <c r="F76" s="43"/>
      <c r="G76" s="43"/>
      <c r="H76" s="44"/>
    </row>
    <row r="77" spans="1:8" s="39" customFormat="1" ht="15.75" x14ac:dyDescent="0.25">
      <c r="A77" s="45">
        <f>IF(D77=0,"",1+MAX(A$9:A76))</f>
        <v>32</v>
      </c>
      <c r="B77" s="107" t="s">
        <v>299</v>
      </c>
      <c r="C77" s="58" t="s">
        <v>89</v>
      </c>
      <c r="D77" s="46">
        <v>360.55</v>
      </c>
      <c r="E77" s="40" t="s">
        <v>62</v>
      </c>
      <c r="F77" s="43">
        <v>13</v>
      </c>
      <c r="G77" s="43">
        <f t="shared" ref="G77:G78" si="19">IF(F77="","",D77*F77)</f>
        <v>4687.1500000000005</v>
      </c>
      <c r="H77" s="44"/>
    </row>
    <row r="78" spans="1:8" s="39" customFormat="1" ht="15.75" x14ac:dyDescent="0.25">
      <c r="A78" s="45">
        <f>IF(D78=0,"",1+MAX(A$9:A77))</f>
        <v>33</v>
      </c>
      <c r="B78" s="108"/>
      <c r="C78" s="58" t="s">
        <v>88</v>
      </c>
      <c r="D78" s="46">
        <v>271.36</v>
      </c>
      <c r="E78" s="40" t="s">
        <v>62</v>
      </c>
      <c r="F78" s="43">
        <v>13</v>
      </c>
      <c r="G78" s="43">
        <f t="shared" si="19"/>
        <v>3527.6800000000003</v>
      </c>
      <c r="H78" s="44"/>
    </row>
    <row r="79" spans="1:8" s="39" customFormat="1" ht="15.75" x14ac:dyDescent="0.25">
      <c r="A79" s="45"/>
      <c r="B79" s="108"/>
      <c r="C79" s="62"/>
      <c r="D79" s="46"/>
      <c r="E79" s="40"/>
      <c r="F79" s="43"/>
      <c r="G79" s="43"/>
      <c r="H79" s="44"/>
    </row>
    <row r="80" spans="1:8" s="39" customFormat="1" ht="15.75" x14ac:dyDescent="0.25">
      <c r="A80" s="45"/>
      <c r="B80" s="108"/>
      <c r="C80" s="62" t="s">
        <v>76</v>
      </c>
      <c r="D80" s="46"/>
      <c r="E80" s="40"/>
      <c r="F80" s="43"/>
      <c r="G80" s="43"/>
      <c r="H80" s="44"/>
    </row>
    <row r="81" spans="1:8" s="39" customFormat="1" ht="15.75" x14ac:dyDescent="0.25">
      <c r="A81" s="45">
        <f>IF(D81=0,"",1+MAX(A$9:A80))</f>
        <v>34</v>
      </c>
      <c r="B81" s="108"/>
      <c r="C81" s="58" t="s">
        <v>77</v>
      </c>
      <c r="D81" s="61">
        <f>(158*2*1)/27</f>
        <v>11.703703703703704</v>
      </c>
      <c r="E81" s="40" t="s">
        <v>61</v>
      </c>
      <c r="F81" s="43">
        <v>650</v>
      </c>
      <c r="G81" s="43">
        <f t="shared" ref="G81:G82" si="20">IF(F81="","",D81*F81)</f>
        <v>7607.4074074074078</v>
      </c>
      <c r="H81" s="44"/>
    </row>
    <row r="82" spans="1:8" s="39" customFormat="1" ht="15.75" x14ac:dyDescent="0.25">
      <c r="A82" s="45">
        <f>IF(D82=0,"",1+MAX(A$9:A81))</f>
        <v>35</v>
      </c>
      <c r="B82" s="108"/>
      <c r="C82" s="58" t="s">
        <v>78</v>
      </c>
      <c r="D82" s="61">
        <f>(3*1*1)/27</f>
        <v>0.1111111111111111</v>
      </c>
      <c r="E82" s="40" t="s">
        <v>61</v>
      </c>
      <c r="F82" s="43">
        <v>650</v>
      </c>
      <c r="G82" s="43">
        <f t="shared" si="20"/>
        <v>72.222222222222214</v>
      </c>
      <c r="H82" s="44"/>
    </row>
    <row r="83" spans="1:8" s="39" customFormat="1" ht="15.75" x14ac:dyDescent="0.25">
      <c r="A83" s="45"/>
      <c r="B83" s="108"/>
      <c r="C83" s="62"/>
      <c r="D83" s="61"/>
      <c r="E83" s="40"/>
      <c r="F83" s="43"/>
      <c r="G83" s="43"/>
      <c r="H83" s="44"/>
    </row>
    <row r="84" spans="1:8" s="39" customFormat="1" ht="15.75" x14ac:dyDescent="0.25">
      <c r="A84" s="45"/>
      <c r="B84" s="108"/>
      <c r="C84" s="62" t="s">
        <v>79</v>
      </c>
      <c r="D84" s="61"/>
      <c r="E84" s="40"/>
      <c r="F84" s="43"/>
      <c r="G84" s="43"/>
      <c r="H84" s="44"/>
    </row>
    <row r="85" spans="1:8" s="39" customFormat="1" ht="15.75" x14ac:dyDescent="0.25">
      <c r="A85" s="45">
        <f>IF(D85=0,"",1+MAX(A$9:A84))</f>
        <v>36</v>
      </c>
      <c r="B85" s="108"/>
      <c r="C85" s="58" t="s">
        <v>80</v>
      </c>
      <c r="D85" s="61">
        <f>(1*4.25*76.92)/27</f>
        <v>12.107777777777779</v>
      </c>
      <c r="E85" s="40" t="s">
        <v>61</v>
      </c>
      <c r="F85" s="43">
        <v>650</v>
      </c>
      <c r="G85" s="43">
        <f t="shared" ref="G85:G88" si="21">IF(F85="","",D85*F85)</f>
        <v>7870.0555555555566</v>
      </c>
      <c r="H85" s="44"/>
    </row>
    <row r="86" spans="1:8" s="39" customFormat="1" ht="15.75" x14ac:dyDescent="0.25">
      <c r="A86" s="45">
        <f>IF(D86=0,"",1+MAX(A$9:A85))</f>
        <v>37</v>
      </c>
      <c r="B86" s="108"/>
      <c r="C86" s="58" t="s">
        <v>81</v>
      </c>
      <c r="D86" s="61">
        <f>(0.667*12.18*2.25)/27</f>
        <v>0.67700499999999997</v>
      </c>
      <c r="E86" s="40" t="s">
        <v>61</v>
      </c>
      <c r="F86" s="43">
        <v>650</v>
      </c>
      <c r="G86" s="43">
        <f t="shared" si="21"/>
        <v>440.05324999999999</v>
      </c>
      <c r="H86" s="44"/>
    </row>
    <row r="87" spans="1:8" s="39" customFormat="1" ht="15.75" x14ac:dyDescent="0.25">
      <c r="A87" s="45">
        <f>IF(D87=0,"",1+MAX(A$9:A86))</f>
        <v>38</v>
      </c>
      <c r="B87" s="108"/>
      <c r="C87" s="58" t="s">
        <v>82</v>
      </c>
      <c r="D87" s="61">
        <f>(4.25*0.667*45.18)/27</f>
        <v>4.7434816666666668</v>
      </c>
      <c r="E87" s="40" t="s">
        <v>61</v>
      </c>
      <c r="F87" s="43">
        <v>650</v>
      </c>
      <c r="G87" s="43">
        <f t="shared" si="21"/>
        <v>3083.2630833333333</v>
      </c>
      <c r="H87" s="44"/>
    </row>
    <row r="88" spans="1:8" s="39" customFormat="1" ht="15.75" x14ac:dyDescent="0.25">
      <c r="A88" s="45">
        <f>IF(D88=0,"",1+MAX(A$9:A87))</f>
        <v>39</v>
      </c>
      <c r="B88" s="109"/>
      <c r="C88" s="58" t="s">
        <v>83</v>
      </c>
      <c r="D88" s="61">
        <f>(3*0.667*23.92)/27</f>
        <v>1.7727377777777784</v>
      </c>
      <c r="E88" s="40" t="s">
        <v>61</v>
      </c>
      <c r="F88" s="43">
        <v>650</v>
      </c>
      <c r="G88" s="43">
        <f t="shared" si="21"/>
        <v>1152.279555555556</v>
      </c>
      <c r="H88" s="44"/>
    </row>
    <row r="89" spans="1:8" s="39" customFormat="1" ht="15.75" x14ac:dyDescent="0.25">
      <c r="A89" s="45" t="str">
        <f>IF(D89=0,"",1+MAX(A$9:A88))</f>
        <v/>
      </c>
      <c r="B89" s="47"/>
      <c r="C89" s="62"/>
      <c r="D89" s="46"/>
      <c r="E89" s="40"/>
      <c r="F89" s="43"/>
      <c r="G89" s="43"/>
      <c r="H89" s="44"/>
    </row>
    <row r="90" spans="1:8" s="39" customFormat="1" ht="15.75" x14ac:dyDescent="0.25">
      <c r="A90" s="45" t="str">
        <f>IF(D90=0,"",1+MAX(A$9:A89))</f>
        <v/>
      </c>
      <c r="B90" s="47"/>
      <c r="C90" s="62" t="s">
        <v>84</v>
      </c>
      <c r="D90" s="46"/>
      <c r="E90" s="40"/>
      <c r="F90" s="43"/>
      <c r="G90" s="43"/>
      <c r="H90" s="44"/>
    </row>
    <row r="91" spans="1:8" s="39" customFormat="1" ht="47.25" x14ac:dyDescent="0.25">
      <c r="A91" s="45">
        <f>IF(D91=0,"",1+MAX(A$9:A90))</f>
        <v>40</v>
      </c>
      <c r="B91" s="40" t="s">
        <v>298</v>
      </c>
      <c r="C91" s="58" t="s">
        <v>85</v>
      </c>
      <c r="D91" s="46">
        <v>61.41</v>
      </c>
      <c r="E91" s="40" t="s">
        <v>62</v>
      </c>
      <c r="F91" s="43">
        <v>13</v>
      </c>
      <c r="G91" s="43">
        <f t="shared" ref="G91" si="22">IF(F91="","",D91*F91)</f>
        <v>798.32999999999993</v>
      </c>
      <c r="H91" s="44"/>
    </row>
    <row r="92" spans="1:8" s="39" customFormat="1" ht="15.75" x14ac:dyDescent="0.25">
      <c r="A92" s="45" t="str">
        <f>IF(D92=0,"",1+MAX(A$9:A91))</f>
        <v/>
      </c>
      <c r="B92" s="47"/>
      <c r="C92" s="63"/>
      <c r="D92" s="46"/>
      <c r="E92" s="40"/>
      <c r="F92" s="43" t="str">
        <f>IF(D92=0,"",0)</f>
        <v/>
      </c>
      <c r="G92" s="43" t="str">
        <f t="shared" si="18"/>
        <v/>
      </c>
      <c r="H92" s="44"/>
    </row>
    <row r="93" spans="1:8" s="39" customFormat="1" ht="15.75" x14ac:dyDescent="0.25">
      <c r="A93" s="45" t="str">
        <f>IF(D93=0,"",1+MAX(A$9:A92))</f>
        <v/>
      </c>
      <c r="B93" s="47"/>
      <c r="C93" s="62" t="s">
        <v>86</v>
      </c>
      <c r="D93" s="46"/>
      <c r="E93" s="40"/>
      <c r="F93" s="43" t="str">
        <f>IF(D93=0,"",0)</f>
        <v/>
      </c>
      <c r="G93" s="43" t="str">
        <f t="shared" si="18"/>
        <v/>
      </c>
      <c r="H93" s="44"/>
    </row>
    <row r="94" spans="1:8" s="39" customFormat="1" ht="15.75" x14ac:dyDescent="0.25">
      <c r="A94" s="45">
        <f>IF(D94=0,"",1+MAX(A$9:A93))</f>
        <v>41</v>
      </c>
      <c r="B94" s="47"/>
      <c r="C94" s="42" t="s">
        <v>296</v>
      </c>
      <c r="D94" s="46">
        <v>1564.18</v>
      </c>
      <c r="E94" s="40" t="s">
        <v>62</v>
      </c>
      <c r="F94" s="43">
        <v>2</v>
      </c>
      <c r="G94" s="43">
        <f t="shared" si="18"/>
        <v>3128.36</v>
      </c>
      <c r="H94" s="44"/>
    </row>
    <row r="95" spans="1:8" s="39" customFormat="1" ht="15.75" x14ac:dyDescent="0.25">
      <c r="A95" s="45" t="str">
        <f>IF(D95=0,"",1+MAX(A$9:A94))</f>
        <v/>
      </c>
      <c r="B95" s="47"/>
      <c r="C95" s="42"/>
      <c r="D95" s="46"/>
      <c r="E95" s="40"/>
      <c r="F95" s="43" t="str">
        <f>IF(D95=0,"",0)</f>
        <v/>
      </c>
      <c r="G95" s="43" t="str">
        <f t="shared" si="18"/>
        <v/>
      </c>
      <c r="H95" s="44"/>
    </row>
    <row r="96" spans="1:8" s="39" customFormat="1" ht="15.75" x14ac:dyDescent="0.25">
      <c r="A96" s="45"/>
      <c r="B96" s="47"/>
      <c r="C96" s="48" t="s">
        <v>36</v>
      </c>
      <c r="D96" s="49"/>
      <c r="E96" s="49"/>
      <c r="F96" s="43" t="str">
        <f>IF(D96=0,"",0)</f>
        <v/>
      </c>
      <c r="G96" s="43" t="str">
        <f t="shared" si="18"/>
        <v/>
      </c>
      <c r="H96" s="51">
        <f>(SUM(G75:G96))</f>
        <v>32366.801074074087</v>
      </c>
    </row>
    <row r="97" spans="1:8" s="39" customFormat="1" ht="15.75" x14ac:dyDescent="0.25">
      <c r="A97" s="112"/>
      <c r="B97" s="113"/>
      <c r="C97" s="113"/>
      <c r="D97" s="113"/>
      <c r="E97" s="113"/>
      <c r="F97" s="113"/>
      <c r="G97" s="113"/>
      <c r="H97" s="114"/>
    </row>
    <row r="98" spans="1:8" s="53" customFormat="1" ht="15.75" x14ac:dyDescent="0.25">
      <c r="A98" s="54"/>
      <c r="B98" s="54"/>
      <c r="C98" s="55" t="s">
        <v>37</v>
      </c>
      <c r="D98" s="54"/>
      <c r="E98" s="54"/>
      <c r="F98" s="54"/>
      <c r="G98" s="54"/>
      <c r="H98" s="54"/>
    </row>
    <row r="99" spans="1:8" s="39" customFormat="1" ht="15.75" x14ac:dyDescent="0.25">
      <c r="A99" s="45" t="str">
        <f>IF(D99=0,"",1+MAX(A$8:A98))</f>
        <v/>
      </c>
      <c r="B99" s="47"/>
      <c r="C99" s="62"/>
      <c r="D99" s="46"/>
      <c r="E99" s="40"/>
      <c r="F99" s="43" t="str">
        <f>IF(D99=0,"",0)</f>
        <v/>
      </c>
      <c r="G99" s="43" t="str">
        <f t="shared" ref="G99:G103" si="23">IF(F99="","",D99*F99)</f>
        <v/>
      </c>
      <c r="H99" s="44"/>
    </row>
    <row r="100" spans="1:8" s="39" customFormat="1" ht="15.75" x14ac:dyDescent="0.25">
      <c r="A100" s="45" t="str">
        <f>IF(D100=0,"",1+MAX(A$8:A99))</f>
        <v/>
      </c>
      <c r="B100" s="47"/>
      <c r="C100" s="62" t="s">
        <v>87</v>
      </c>
      <c r="D100" s="46"/>
      <c r="E100" s="40"/>
      <c r="F100" s="43" t="str">
        <f>IF(D100=0,"",0)</f>
        <v/>
      </c>
      <c r="G100" s="43" t="str">
        <f t="shared" si="23"/>
        <v/>
      </c>
      <c r="H100" s="44"/>
    </row>
    <row r="101" spans="1:8" s="39" customFormat="1" ht="15.75" x14ac:dyDescent="0.25">
      <c r="A101" s="45">
        <f>IF(D101=0,"",1+MAX(A$9:A100))</f>
        <v>42</v>
      </c>
      <c r="B101" s="40" t="s">
        <v>299</v>
      </c>
      <c r="C101" s="58" t="s">
        <v>300</v>
      </c>
      <c r="D101" s="46">
        <v>271.36</v>
      </c>
      <c r="E101" s="40" t="s">
        <v>62</v>
      </c>
      <c r="F101" s="43">
        <v>19</v>
      </c>
      <c r="G101" s="43">
        <f t="shared" si="23"/>
        <v>5155.84</v>
      </c>
      <c r="H101" s="44"/>
    </row>
    <row r="102" spans="1:8" s="39" customFormat="1" ht="15.75" x14ac:dyDescent="0.25">
      <c r="A102" s="45" t="str">
        <f>IF(D102=0,"",1+MAX(A$8:A100))</f>
        <v/>
      </c>
      <c r="B102" s="47"/>
      <c r="C102" s="63"/>
      <c r="D102" s="46"/>
      <c r="E102" s="40"/>
      <c r="F102" s="43" t="str">
        <f>IF(D102=0,"",0)</f>
        <v/>
      </c>
      <c r="G102" s="43" t="str">
        <f t="shared" si="23"/>
        <v/>
      </c>
      <c r="H102" s="44"/>
    </row>
    <row r="103" spans="1:8" s="39" customFormat="1" ht="15.75" x14ac:dyDescent="0.25">
      <c r="A103" s="45"/>
      <c r="B103" s="47"/>
      <c r="C103" s="48" t="s">
        <v>38</v>
      </c>
      <c r="D103" s="49"/>
      <c r="E103" s="49"/>
      <c r="F103" s="43" t="str">
        <f>IF(D103=0,"",0)</f>
        <v/>
      </c>
      <c r="G103" s="43" t="str">
        <f t="shared" si="23"/>
        <v/>
      </c>
      <c r="H103" s="51">
        <f>(SUM(G99:G103))</f>
        <v>5155.84</v>
      </c>
    </row>
    <row r="104" spans="1:8" s="39" customFormat="1" ht="15.75" x14ac:dyDescent="0.25">
      <c r="A104" s="112"/>
      <c r="B104" s="113"/>
      <c r="C104" s="113"/>
      <c r="D104" s="113"/>
      <c r="E104" s="113"/>
      <c r="F104" s="113"/>
      <c r="G104" s="113"/>
      <c r="H104" s="114"/>
    </row>
    <row r="105" spans="1:8" s="53" customFormat="1" ht="15.75" x14ac:dyDescent="0.25">
      <c r="A105" s="54"/>
      <c r="B105" s="54"/>
      <c r="C105" s="55" t="s">
        <v>39</v>
      </c>
      <c r="D105" s="54"/>
      <c r="E105" s="54"/>
      <c r="F105" s="54"/>
      <c r="G105" s="54"/>
      <c r="H105" s="54"/>
    </row>
    <row r="106" spans="1:8" s="39" customFormat="1" ht="15.75" x14ac:dyDescent="0.25">
      <c r="A106" s="45" t="str">
        <f>IF(D106=0,"",1+MAX(A$8:A105))</f>
        <v/>
      </c>
      <c r="B106" s="47"/>
      <c r="C106" s="62"/>
      <c r="D106" s="46"/>
      <c r="E106" s="40"/>
      <c r="F106" s="43" t="str">
        <f>IF(D106=0,"",0)</f>
        <v/>
      </c>
      <c r="G106" s="43" t="str">
        <f t="shared" ref="G106:G114" si="24">IF(F106="","",D106*F106)</f>
        <v/>
      </c>
      <c r="H106" s="44"/>
    </row>
    <row r="107" spans="1:8" s="39" customFormat="1" ht="15.75" x14ac:dyDescent="0.25">
      <c r="A107" s="45"/>
      <c r="B107" s="47"/>
      <c r="C107" s="62" t="s">
        <v>90</v>
      </c>
      <c r="D107" s="46"/>
      <c r="E107" s="40"/>
      <c r="F107" s="43"/>
      <c r="G107" s="43"/>
      <c r="H107" s="44"/>
    </row>
    <row r="108" spans="1:8" s="39" customFormat="1" ht="15.75" x14ac:dyDescent="0.25">
      <c r="A108" s="45">
        <f>IF(D108=0,"",1+MAX(A$9:A107))</f>
        <v>43</v>
      </c>
      <c r="B108" s="40" t="s">
        <v>301</v>
      </c>
      <c r="C108" s="58" t="s">
        <v>91</v>
      </c>
      <c r="D108" s="46">
        <v>9</v>
      </c>
      <c r="E108" s="40" t="s">
        <v>95</v>
      </c>
      <c r="F108" s="43">
        <v>25</v>
      </c>
      <c r="G108" s="43">
        <f t="shared" ref="G108" si="25">IF(F108="","",D108*F108)</f>
        <v>225</v>
      </c>
      <c r="H108" s="44"/>
    </row>
    <row r="109" spans="1:8" s="39" customFormat="1" ht="15.75" x14ac:dyDescent="0.25">
      <c r="A109" s="45" t="str">
        <f>IF(D109=0,"",1+MAX(A$8:A106))</f>
        <v/>
      </c>
      <c r="B109" s="47"/>
      <c r="C109" s="64"/>
      <c r="D109" s="46"/>
      <c r="E109" s="40"/>
      <c r="F109" s="43" t="str">
        <f>IF(D109=0,"",0)</f>
        <v/>
      </c>
      <c r="G109" s="43" t="str">
        <f t="shared" si="24"/>
        <v/>
      </c>
      <c r="H109" s="44"/>
    </row>
    <row r="110" spans="1:8" s="39" customFormat="1" ht="15.75" x14ac:dyDescent="0.25">
      <c r="A110" s="45" t="str">
        <f>IF(D110=0,"",1+MAX(A$8:A109))</f>
        <v/>
      </c>
      <c r="B110" s="47"/>
      <c r="C110" s="62" t="s">
        <v>92</v>
      </c>
      <c r="D110" s="46"/>
      <c r="E110" s="40"/>
      <c r="F110" s="43" t="str">
        <f>IF(D110=0,"",0)</f>
        <v/>
      </c>
      <c r="G110" s="43" t="str">
        <f t="shared" si="24"/>
        <v/>
      </c>
      <c r="H110" s="44"/>
    </row>
    <row r="111" spans="1:8" s="39" customFormat="1" ht="15.75" x14ac:dyDescent="0.25">
      <c r="A111" s="45">
        <f>IF(D111=0,"",1+MAX(A$8:A110))</f>
        <v>44</v>
      </c>
      <c r="B111" s="107" t="s">
        <v>302</v>
      </c>
      <c r="C111" s="58" t="s">
        <v>93</v>
      </c>
      <c r="D111" s="46">
        <v>29.58</v>
      </c>
      <c r="E111" s="40" t="s">
        <v>95</v>
      </c>
      <c r="F111" s="43">
        <v>15</v>
      </c>
      <c r="G111" s="43">
        <f t="shared" si="24"/>
        <v>443.7</v>
      </c>
      <c r="H111" s="44"/>
    </row>
    <row r="112" spans="1:8" s="39" customFormat="1" ht="31.5" x14ac:dyDescent="0.25">
      <c r="A112" s="45">
        <f>IF(D112=0,"",1+MAX(A$8:A111))</f>
        <v>45</v>
      </c>
      <c r="B112" s="109"/>
      <c r="C112" s="58" t="s">
        <v>94</v>
      </c>
      <c r="D112" s="46">
        <v>1</v>
      </c>
      <c r="E112" s="40" t="s">
        <v>74</v>
      </c>
      <c r="F112" s="43">
        <v>200</v>
      </c>
      <c r="G112" s="43">
        <f t="shared" si="24"/>
        <v>200</v>
      </c>
      <c r="H112" s="44"/>
    </row>
    <row r="113" spans="1:8" s="39" customFormat="1" ht="15.75" x14ac:dyDescent="0.25">
      <c r="A113" s="45" t="str">
        <f>IF(D113=0,"",1+MAX(A$8:A112))</f>
        <v/>
      </c>
      <c r="B113" s="47"/>
      <c r="C113" s="42"/>
      <c r="D113" s="46"/>
      <c r="E113" s="40"/>
      <c r="F113" s="43" t="str">
        <f>IF(D113=0,"",0)</f>
        <v/>
      </c>
      <c r="G113" s="43" t="str">
        <f t="shared" si="24"/>
        <v/>
      </c>
      <c r="H113" s="44"/>
    </row>
    <row r="114" spans="1:8" s="39" customFormat="1" ht="15.75" x14ac:dyDescent="0.25">
      <c r="A114" s="45"/>
      <c r="B114" s="47"/>
      <c r="C114" s="48" t="s">
        <v>40</v>
      </c>
      <c r="D114" s="49"/>
      <c r="E114" s="49"/>
      <c r="F114" s="43" t="str">
        <f>IF(D114=0,"",0)</f>
        <v/>
      </c>
      <c r="G114" s="43" t="str">
        <f t="shared" si="24"/>
        <v/>
      </c>
      <c r="H114" s="51">
        <f>(SUM(G106:G114))</f>
        <v>868.7</v>
      </c>
    </row>
    <row r="115" spans="1:8" s="39" customFormat="1" ht="15.75" x14ac:dyDescent="0.25">
      <c r="A115" s="112"/>
      <c r="B115" s="113"/>
      <c r="C115" s="113"/>
      <c r="D115" s="113"/>
      <c r="E115" s="113"/>
      <c r="F115" s="113"/>
      <c r="G115" s="113"/>
      <c r="H115" s="114"/>
    </row>
    <row r="116" spans="1:8" s="53" customFormat="1" ht="15.75" x14ac:dyDescent="0.25">
      <c r="A116" s="54"/>
      <c r="B116" s="54"/>
      <c r="C116" s="55" t="s">
        <v>27</v>
      </c>
      <c r="D116" s="54"/>
      <c r="E116" s="54"/>
      <c r="F116" s="54"/>
      <c r="G116" s="54"/>
      <c r="H116" s="54"/>
    </row>
    <row r="117" spans="1:8" s="39" customFormat="1" ht="15.75" x14ac:dyDescent="0.25">
      <c r="A117" s="45" t="str">
        <f>IF(D117=0,"",1+MAX(A$8:A116))</f>
        <v/>
      </c>
      <c r="B117" s="47"/>
      <c r="C117" s="62"/>
      <c r="D117" s="46"/>
      <c r="E117" s="40"/>
      <c r="F117" s="43" t="str">
        <f t="shared" ref="F117" si="26">IF(D117=0,"",0)</f>
        <v/>
      </c>
      <c r="G117" s="43" t="str">
        <f t="shared" ref="G117" si="27">IF(F117="","",D117*F117)</f>
        <v/>
      </c>
      <c r="H117" s="44"/>
    </row>
    <row r="118" spans="1:8" s="39" customFormat="1" ht="15.75" x14ac:dyDescent="0.25">
      <c r="A118" s="45"/>
      <c r="B118" s="47"/>
      <c r="C118" s="62" t="s">
        <v>96</v>
      </c>
      <c r="D118" s="46"/>
      <c r="E118" s="40"/>
      <c r="F118" s="43"/>
      <c r="G118" s="43"/>
      <c r="H118" s="44"/>
    </row>
    <row r="119" spans="1:8" s="39" customFormat="1" ht="47.25" x14ac:dyDescent="0.25">
      <c r="A119" s="45">
        <f>IF(D119=0,"",1+MAX(A$8:A118))</f>
        <v>46</v>
      </c>
      <c r="B119" s="107" t="s">
        <v>298</v>
      </c>
      <c r="C119" s="58" t="s">
        <v>97</v>
      </c>
      <c r="D119" s="46">
        <f>(80*9)+(8.5*75)</f>
        <v>1357.5</v>
      </c>
      <c r="E119" s="40" t="s">
        <v>95</v>
      </c>
      <c r="F119" s="43">
        <v>3</v>
      </c>
      <c r="G119" s="43">
        <f t="shared" ref="G119:G124" si="28">IF(F119="","",D119*F119)</f>
        <v>4072.5</v>
      </c>
      <c r="H119" s="44"/>
    </row>
    <row r="120" spans="1:8" s="39" customFormat="1" ht="63" x14ac:dyDescent="0.25">
      <c r="A120" s="45">
        <f>IF(D120=0,"",1+MAX(A$8:A119))</f>
        <v>47</v>
      </c>
      <c r="B120" s="108"/>
      <c r="C120" s="58" t="s">
        <v>98</v>
      </c>
      <c r="D120" s="46">
        <f>(24*9)+(8.5*110)+(9*3.5)</f>
        <v>1182.5</v>
      </c>
      <c r="E120" s="40" t="s">
        <v>95</v>
      </c>
      <c r="F120" s="43">
        <v>3</v>
      </c>
      <c r="G120" s="43">
        <f t="shared" si="28"/>
        <v>3547.5</v>
      </c>
      <c r="H120" s="44"/>
    </row>
    <row r="121" spans="1:8" s="39" customFormat="1" ht="15.75" x14ac:dyDescent="0.25">
      <c r="A121" s="45">
        <f>IF(D121=0,"",1+MAX(A$8:A120))</f>
        <v>48</v>
      </c>
      <c r="B121" s="108"/>
      <c r="C121" s="58" t="s">
        <v>99</v>
      </c>
      <c r="D121" s="46">
        <v>205.84</v>
      </c>
      <c r="E121" s="40" t="s">
        <v>95</v>
      </c>
      <c r="F121" s="43">
        <v>3</v>
      </c>
      <c r="G121" s="43">
        <f t="shared" si="28"/>
        <v>617.52</v>
      </c>
      <c r="H121" s="44"/>
    </row>
    <row r="122" spans="1:8" s="39" customFormat="1" ht="15.75" x14ac:dyDescent="0.25">
      <c r="A122" s="45">
        <f>IF(D122=0,"",1+MAX(A$8:A121))</f>
        <v>49</v>
      </c>
      <c r="B122" s="108"/>
      <c r="C122" s="58" t="s">
        <v>100</v>
      </c>
      <c r="D122" s="46">
        <f>2*205.84</f>
        <v>411.68</v>
      </c>
      <c r="E122" s="40" t="s">
        <v>95</v>
      </c>
      <c r="F122" s="43">
        <v>3</v>
      </c>
      <c r="G122" s="43">
        <f t="shared" si="28"/>
        <v>1235.04</v>
      </c>
      <c r="H122" s="44"/>
    </row>
    <row r="123" spans="1:8" s="39" customFormat="1" ht="15.75" x14ac:dyDescent="0.25">
      <c r="A123" s="45">
        <f>IF(D123=0,"",1+MAX(A$8:A122))</f>
        <v>50</v>
      </c>
      <c r="B123" s="108"/>
      <c r="C123" s="58" t="s">
        <v>101</v>
      </c>
      <c r="D123" s="46">
        <v>189.64</v>
      </c>
      <c r="E123" s="40" t="s">
        <v>95</v>
      </c>
      <c r="F123" s="43">
        <v>2</v>
      </c>
      <c r="G123" s="43">
        <f t="shared" si="28"/>
        <v>379.28</v>
      </c>
      <c r="H123" s="44"/>
    </row>
    <row r="124" spans="1:8" s="39" customFormat="1" ht="15.75" x14ac:dyDescent="0.25">
      <c r="A124" s="45">
        <f>IF(D124=0,"",1+MAX(A$8:A123))</f>
        <v>51</v>
      </c>
      <c r="B124" s="109"/>
      <c r="C124" s="58" t="s">
        <v>102</v>
      </c>
      <c r="D124" s="46">
        <f>2*189.64</f>
        <v>379.28</v>
      </c>
      <c r="E124" s="40" t="s">
        <v>95</v>
      </c>
      <c r="F124" s="43">
        <v>2</v>
      </c>
      <c r="G124" s="43">
        <f t="shared" si="28"/>
        <v>758.56</v>
      </c>
      <c r="H124" s="44"/>
    </row>
    <row r="125" spans="1:8" s="39" customFormat="1" ht="15.75" x14ac:dyDescent="0.25">
      <c r="A125" s="45"/>
      <c r="B125" s="47"/>
      <c r="C125" s="62"/>
      <c r="D125" s="46"/>
      <c r="E125" s="40"/>
      <c r="F125" s="43"/>
      <c r="G125" s="43"/>
      <c r="H125" s="44"/>
    </row>
    <row r="126" spans="1:8" s="39" customFormat="1" ht="15.75" x14ac:dyDescent="0.25">
      <c r="A126" s="45"/>
      <c r="B126" s="47"/>
      <c r="C126" s="62" t="s">
        <v>103</v>
      </c>
      <c r="D126" s="46"/>
      <c r="E126" s="40"/>
      <c r="F126" s="43"/>
      <c r="G126" s="43"/>
      <c r="H126" s="44"/>
    </row>
    <row r="127" spans="1:8" s="39" customFormat="1" ht="15.75" x14ac:dyDescent="0.25">
      <c r="A127" s="45">
        <f>IF(D127=0,"",1+MAX(A$8:A126))</f>
        <v>52</v>
      </c>
      <c r="B127" s="107" t="s">
        <v>302</v>
      </c>
      <c r="C127" s="58" t="s">
        <v>153</v>
      </c>
      <c r="D127" s="46">
        <v>31.44</v>
      </c>
      <c r="E127" s="40" t="s">
        <v>95</v>
      </c>
      <c r="F127" s="43">
        <v>8</v>
      </c>
      <c r="G127" s="43">
        <f t="shared" ref="G127:G129" si="29">IF(F127="","",D127*F127)</f>
        <v>251.52</v>
      </c>
      <c r="H127" s="44"/>
    </row>
    <row r="128" spans="1:8" s="39" customFormat="1" ht="15.75" x14ac:dyDescent="0.25">
      <c r="A128" s="45">
        <f>IF(D128=0,"",1+MAX(A$8:A127))</f>
        <v>53</v>
      </c>
      <c r="B128" s="108"/>
      <c r="C128" s="58" t="s">
        <v>104</v>
      </c>
      <c r="D128" s="46">
        <f>(2*8.5)+(8*9)+(2*2*7)+(2*1*8.5)+(2*2*9)</f>
        <v>170</v>
      </c>
      <c r="E128" s="40" t="s">
        <v>95</v>
      </c>
      <c r="F128" s="43">
        <v>4</v>
      </c>
      <c r="G128" s="43">
        <f t="shared" si="29"/>
        <v>680</v>
      </c>
      <c r="H128" s="44"/>
    </row>
    <row r="129" spans="1:8" s="39" customFormat="1" ht="15.75" x14ac:dyDescent="0.25">
      <c r="A129" s="45">
        <f>IF(D129=0,"",1+MAX(A$8:A128))</f>
        <v>54</v>
      </c>
      <c r="B129" s="108"/>
      <c r="C129" s="58" t="s">
        <v>105</v>
      </c>
      <c r="D129" s="46">
        <f>(2*8.5)+(8*9)+(2*7)+(2*1*8.5)+(2*2*9)</f>
        <v>156</v>
      </c>
      <c r="E129" s="40" t="s">
        <v>95</v>
      </c>
      <c r="F129" s="43">
        <v>4</v>
      </c>
      <c r="G129" s="43">
        <f t="shared" si="29"/>
        <v>624</v>
      </c>
      <c r="H129" s="44"/>
    </row>
    <row r="130" spans="1:8" s="39" customFormat="1" ht="15.75" x14ac:dyDescent="0.25">
      <c r="A130" s="45"/>
      <c r="B130" s="108"/>
      <c r="C130" s="62"/>
      <c r="D130" s="46"/>
      <c r="E130" s="40"/>
      <c r="F130" s="43"/>
      <c r="G130" s="43"/>
      <c r="H130" s="44"/>
    </row>
    <row r="131" spans="1:8" s="39" customFormat="1" ht="15.75" x14ac:dyDescent="0.25">
      <c r="A131" s="45"/>
      <c r="B131" s="108"/>
      <c r="C131" s="62" t="s">
        <v>106</v>
      </c>
      <c r="D131" s="46"/>
      <c r="E131" s="40"/>
      <c r="F131" s="43"/>
      <c r="G131" s="43"/>
      <c r="H131" s="44"/>
    </row>
    <row r="132" spans="1:8" s="39" customFormat="1" ht="15.75" x14ac:dyDescent="0.25">
      <c r="A132" s="45">
        <f>IF(D132=0,"",1+MAX(A$8:A131))</f>
        <v>55</v>
      </c>
      <c r="B132" s="108"/>
      <c r="C132" s="58" t="s">
        <v>107</v>
      </c>
      <c r="D132" s="46">
        <v>33.78</v>
      </c>
      <c r="E132" s="40" t="s">
        <v>95</v>
      </c>
      <c r="F132" s="43">
        <v>11</v>
      </c>
      <c r="G132" s="43">
        <f t="shared" ref="G132:G145" si="30">IF(F132="","",D132*F132)</f>
        <v>371.58000000000004</v>
      </c>
      <c r="H132" s="44"/>
    </row>
    <row r="133" spans="1:8" s="39" customFormat="1" ht="15.75" x14ac:dyDescent="0.25">
      <c r="A133" s="45">
        <f>IF(D133=0,"",1+MAX(A$8:A132))</f>
        <v>56</v>
      </c>
      <c r="B133" s="108"/>
      <c r="C133" s="58" t="s">
        <v>108</v>
      </c>
      <c r="D133" s="46">
        <v>24.49</v>
      </c>
      <c r="E133" s="40" t="s">
        <v>95</v>
      </c>
      <c r="F133" s="43">
        <v>11</v>
      </c>
      <c r="G133" s="43">
        <f t="shared" si="30"/>
        <v>269.39</v>
      </c>
      <c r="H133" s="44"/>
    </row>
    <row r="134" spans="1:8" s="39" customFormat="1" ht="15.75" x14ac:dyDescent="0.25">
      <c r="A134" s="45">
        <f>IF(D134=0,"",1+MAX(A$8:A133))</f>
        <v>57</v>
      </c>
      <c r="B134" s="108"/>
      <c r="C134" s="58" t="s">
        <v>109</v>
      </c>
      <c r="D134" s="46">
        <v>50.96</v>
      </c>
      <c r="E134" s="40" t="s">
        <v>95</v>
      </c>
      <c r="F134" s="43">
        <v>11</v>
      </c>
      <c r="G134" s="43">
        <f t="shared" si="30"/>
        <v>560.56000000000006</v>
      </c>
      <c r="H134" s="44"/>
    </row>
    <row r="135" spans="1:8" s="39" customFormat="1" ht="15.75" x14ac:dyDescent="0.25">
      <c r="A135" s="45">
        <f>IF(D135=0,"",1+MAX(A$8:A134))</f>
        <v>58</v>
      </c>
      <c r="B135" s="108"/>
      <c r="C135" s="58" t="s">
        <v>110</v>
      </c>
      <c r="D135" s="46">
        <v>21.06</v>
      </c>
      <c r="E135" s="40" t="s">
        <v>95</v>
      </c>
      <c r="F135" s="43">
        <v>7</v>
      </c>
      <c r="G135" s="43">
        <f t="shared" si="30"/>
        <v>147.41999999999999</v>
      </c>
      <c r="H135" s="44"/>
    </row>
    <row r="136" spans="1:8" s="39" customFormat="1" ht="15.75" x14ac:dyDescent="0.25">
      <c r="A136" s="45">
        <f>IF(D136=0,"",1+MAX(A$8:A135))</f>
        <v>59</v>
      </c>
      <c r="B136" s="108"/>
      <c r="C136" s="58" t="s">
        <v>111</v>
      </c>
      <c r="D136" s="46">
        <v>25.51</v>
      </c>
      <c r="E136" s="40" t="s">
        <v>95</v>
      </c>
      <c r="F136" s="43">
        <v>7</v>
      </c>
      <c r="G136" s="43">
        <f t="shared" si="30"/>
        <v>178.57000000000002</v>
      </c>
      <c r="H136" s="44"/>
    </row>
    <row r="137" spans="1:8" s="39" customFormat="1" ht="15.75" x14ac:dyDescent="0.25">
      <c r="A137" s="45">
        <f>IF(D137=0,"",1+MAX(A$8:A136))</f>
        <v>60</v>
      </c>
      <c r="B137" s="108"/>
      <c r="C137" s="58" t="s">
        <v>112</v>
      </c>
      <c r="D137" s="46">
        <v>58.17</v>
      </c>
      <c r="E137" s="40" t="s">
        <v>95</v>
      </c>
      <c r="F137" s="43">
        <v>13</v>
      </c>
      <c r="G137" s="43">
        <f t="shared" si="30"/>
        <v>756.21</v>
      </c>
      <c r="H137" s="44"/>
    </row>
    <row r="138" spans="1:8" s="39" customFormat="1" ht="15.75" x14ac:dyDescent="0.25">
      <c r="A138" s="45">
        <f>IF(D138=0,"",1+MAX(A$8:A137))</f>
        <v>61</v>
      </c>
      <c r="B138" s="108"/>
      <c r="C138" s="58" t="s">
        <v>113</v>
      </c>
      <c r="D138" s="46">
        <v>22.21</v>
      </c>
      <c r="E138" s="40" t="s">
        <v>95</v>
      </c>
      <c r="F138" s="43">
        <v>11</v>
      </c>
      <c r="G138" s="43">
        <f t="shared" si="30"/>
        <v>244.31</v>
      </c>
      <c r="H138" s="44"/>
    </row>
    <row r="139" spans="1:8" s="39" customFormat="1" ht="15.75" x14ac:dyDescent="0.25">
      <c r="A139" s="45">
        <f>IF(D139=0,"",1+MAX(A$8:A138))</f>
        <v>62</v>
      </c>
      <c r="B139" s="108"/>
      <c r="C139" s="58" t="s">
        <v>114</v>
      </c>
      <c r="D139" s="46">
        <v>18.75</v>
      </c>
      <c r="E139" s="40" t="s">
        <v>95</v>
      </c>
      <c r="F139" s="43">
        <v>7</v>
      </c>
      <c r="G139" s="43">
        <f t="shared" si="30"/>
        <v>131.25</v>
      </c>
      <c r="H139" s="44"/>
    </row>
    <row r="140" spans="1:8" s="39" customFormat="1" ht="15.75" x14ac:dyDescent="0.25">
      <c r="A140" s="45">
        <f>IF(D140=0,"",1+MAX(A$8:A139))</f>
        <v>63</v>
      </c>
      <c r="B140" s="108"/>
      <c r="C140" s="58" t="s">
        <v>115</v>
      </c>
      <c r="D140" s="46">
        <v>28.21</v>
      </c>
      <c r="E140" s="40" t="s">
        <v>95</v>
      </c>
      <c r="F140" s="43">
        <v>13</v>
      </c>
      <c r="G140" s="43">
        <f t="shared" si="30"/>
        <v>366.73</v>
      </c>
      <c r="H140" s="44"/>
    </row>
    <row r="141" spans="1:8" s="39" customFormat="1" ht="15.75" x14ac:dyDescent="0.25">
      <c r="A141" s="45">
        <f>IF(D141=0,"",1+MAX(A$8:A140))</f>
        <v>64</v>
      </c>
      <c r="B141" s="108"/>
      <c r="C141" s="58" t="s">
        <v>116</v>
      </c>
      <c r="D141" s="46">
        <f>3*14.79</f>
        <v>44.37</v>
      </c>
      <c r="E141" s="40" t="s">
        <v>95</v>
      </c>
      <c r="F141" s="43">
        <v>13</v>
      </c>
      <c r="G141" s="43">
        <f t="shared" si="30"/>
        <v>576.80999999999995</v>
      </c>
      <c r="H141" s="44"/>
    </row>
    <row r="142" spans="1:8" s="39" customFormat="1" ht="15.75" x14ac:dyDescent="0.25">
      <c r="A142" s="45">
        <f>IF(D142=0,"",1+MAX(A$8:A141))</f>
        <v>65</v>
      </c>
      <c r="B142" s="108"/>
      <c r="C142" s="58" t="s">
        <v>117</v>
      </c>
      <c r="D142" s="46">
        <v>59.66</v>
      </c>
      <c r="E142" s="40" t="s">
        <v>95</v>
      </c>
      <c r="F142" s="43">
        <v>13</v>
      </c>
      <c r="G142" s="43">
        <f t="shared" si="30"/>
        <v>775.57999999999993</v>
      </c>
      <c r="H142" s="44"/>
    </row>
    <row r="143" spans="1:8" s="39" customFormat="1" ht="15.75" x14ac:dyDescent="0.25">
      <c r="A143" s="45">
        <f>IF(D143=0,"",1+MAX(A$8:A142))</f>
        <v>66</v>
      </c>
      <c r="B143" s="108"/>
      <c r="C143" s="58" t="s">
        <v>118</v>
      </c>
      <c r="D143" s="46">
        <v>32.42</v>
      </c>
      <c r="E143" s="40" t="s">
        <v>95</v>
      </c>
      <c r="F143" s="43">
        <v>13</v>
      </c>
      <c r="G143" s="43">
        <f t="shared" si="30"/>
        <v>421.46000000000004</v>
      </c>
      <c r="H143" s="44"/>
    </row>
    <row r="144" spans="1:8" s="39" customFormat="1" ht="15.75" x14ac:dyDescent="0.25">
      <c r="A144" s="45">
        <f>IF(D144=0,"",1+MAX(A$8:A143))</f>
        <v>67</v>
      </c>
      <c r="B144" s="108"/>
      <c r="C144" s="58" t="s">
        <v>119</v>
      </c>
      <c r="D144" s="46">
        <v>20.69</v>
      </c>
      <c r="E144" s="40" t="s">
        <v>95</v>
      </c>
      <c r="F144" s="43">
        <v>13</v>
      </c>
      <c r="G144" s="43">
        <f t="shared" si="30"/>
        <v>268.97000000000003</v>
      </c>
      <c r="H144" s="44"/>
    </row>
    <row r="145" spans="1:8" s="39" customFormat="1" ht="15.75" x14ac:dyDescent="0.25">
      <c r="A145" s="45">
        <f>IF(D145=0,"",1+MAX(A$8:A144))</f>
        <v>68</v>
      </c>
      <c r="B145" s="108"/>
      <c r="C145" s="58" t="s">
        <v>120</v>
      </c>
      <c r="D145" s="46">
        <v>6.53</v>
      </c>
      <c r="E145" s="40" t="s">
        <v>95</v>
      </c>
      <c r="F145" s="43">
        <v>11</v>
      </c>
      <c r="G145" s="43">
        <f t="shared" si="30"/>
        <v>71.83</v>
      </c>
      <c r="H145" s="44"/>
    </row>
    <row r="146" spans="1:8" s="39" customFormat="1" ht="15.75" x14ac:dyDescent="0.25">
      <c r="A146" s="45"/>
      <c r="B146" s="108"/>
      <c r="C146" s="62"/>
      <c r="D146" s="46"/>
      <c r="E146" s="40"/>
      <c r="F146" s="43"/>
      <c r="G146" s="43"/>
      <c r="H146" s="44"/>
    </row>
    <row r="147" spans="1:8" s="39" customFormat="1" ht="15.75" x14ac:dyDescent="0.25">
      <c r="A147" s="45"/>
      <c r="B147" s="108"/>
      <c r="C147" s="62" t="s">
        <v>121</v>
      </c>
      <c r="D147" s="46"/>
      <c r="E147" s="40"/>
      <c r="F147" s="43"/>
      <c r="G147" s="43"/>
      <c r="H147" s="44"/>
    </row>
    <row r="148" spans="1:8" s="39" customFormat="1" ht="15.75" x14ac:dyDescent="0.25">
      <c r="A148" s="45">
        <f>IF(D148=0,"",1+MAX(A$8:A147))</f>
        <v>69</v>
      </c>
      <c r="B148" s="108"/>
      <c r="C148" s="58" t="s">
        <v>122</v>
      </c>
      <c r="D148" s="46">
        <v>19</v>
      </c>
      <c r="E148" s="40" t="s">
        <v>95</v>
      </c>
      <c r="F148" s="43">
        <v>11</v>
      </c>
      <c r="G148" s="43">
        <f t="shared" ref="G148" si="31">IF(F148="","",D148*F148)</f>
        <v>209</v>
      </c>
      <c r="H148" s="44"/>
    </row>
    <row r="149" spans="1:8" s="39" customFormat="1" ht="15.75" x14ac:dyDescent="0.25">
      <c r="A149" s="45"/>
      <c r="B149" s="108"/>
      <c r="C149" s="62"/>
      <c r="D149" s="46"/>
      <c r="E149" s="40"/>
      <c r="F149" s="43"/>
      <c r="G149" s="43"/>
      <c r="H149" s="44"/>
    </row>
    <row r="150" spans="1:8" s="39" customFormat="1" ht="15.75" x14ac:dyDescent="0.25">
      <c r="A150" s="45"/>
      <c r="B150" s="108"/>
      <c r="C150" s="62" t="s">
        <v>123</v>
      </c>
      <c r="D150" s="46"/>
      <c r="E150" s="40"/>
      <c r="F150" s="43"/>
      <c r="G150" s="43"/>
      <c r="H150" s="44"/>
    </row>
    <row r="151" spans="1:8" s="39" customFormat="1" ht="15.75" x14ac:dyDescent="0.25">
      <c r="A151" s="45">
        <f>IF(D151=0,"",1+MAX(A$8:A150))</f>
        <v>70</v>
      </c>
      <c r="B151" s="108"/>
      <c r="C151" s="58" t="s">
        <v>124</v>
      </c>
      <c r="D151" s="46">
        <f>(2*157.51)+335.01</f>
        <v>650.03</v>
      </c>
      <c r="E151" s="40" t="s">
        <v>95</v>
      </c>
      <c r="F151" s="43">
        <v>11</v>
      </c>
      <c r="G151" s="43">
        <f t="shared" ref="G151:G153" si="32">IF(F151="","",D151*F151)</f>
        <v>7150.33</v>
      </c>
      <c r="H151" s="44"/>
    </row>
    <row r="152" spans="1:8" s="39" customFormat="1" ht="15.75" x14ac:dyDescent="0.25">
      <c r="A152" s="45">
        <f>IF(D152=0,"",1+MAX(A$8:A151))</f>
        <v>71</v>
      </c>
      <c r="B152" s="108"/>
      <c r="C152" s="58" t="s">
        <v>125</v>
      </c>
      <c r="D152" s="46">
        <v>481.43</v>
      </c>
      <c r="E152" s="40" t="s">
        <v>95</v>
      </c>
      <c r="F152" s="43">
        <v>5</v>
      </c>
      <c r="G152" s="43">
        <f t="shared" si="32"/>
        <v>2407.15</v>
      </c>
      <c r="H152" s="44"/>
    </row>
    <row r="153" spans="1:8" s="39" customFormat="1" ht="15.75" x14ac:dyDescent="0.25">
      <c r="A153" s="45">
        <f>IF(D153=0,"",1+MAX(A$8:A152))</f>
        <v>72</v>
      </c>
      <c r="B153" s="108"/>
      <c r="C153" s="58" t="s">
        <v>126</v>
      </c>
      <c r="D153" s="46">
        <f>2*80.5</f>
        <v>161</v>
      </c>
      <c r="E153" s="40" t="s">
        <v>95</v>
      </c>
      <c r="F153" s="43">
        <v>11</v>
      </c>
      <c r="G153" s="43">
        <f t="shared" si="32"/>
        <v>1771</v>
      </c>
      <c r="H153" s="44"/>
    </row>
    <row r="154" spans="1:8" s="39" customFormat="1" ht="15.75" x14ac:dyDescent="0.25">
      <c r="A154" s="45"/>
      <c r="B154" s="108"/>
      <c r="C154" s="62"/>
      <c r="D154" s="46"/>
      <c r="E154" s="40"/>
      <c r="F154" s="43"/>
      <c r="G154" s="43"/>
      <c r="H154" s="44"/>
    </row>
    <row r="155" spans="1:8" s="39" customFormat="1" ht="15.75" x14ac:dyDescent="0.25">
      <c r="A155" s="45"/>
      <c r="B155" s="108"/>
      <c r="C155" s="62" t="s">
        <v>127</v>
      </c>
      <c r="D155" s="46"/>
      <c r="E155" s="40"/>
      <c r="F155" s="43"/>
      <c r="G155" s="43"/>
      <c r="H155" s="44"/>
    </row>
    <row r="156" spans="1:8" s="39" customFormat="1" ht="15.75" x14ac:dyDescent="0.25">
      <c r="A156" s="45">
        <f>IF(D156=0,"",1+MAX(A$8:A155))</f>
        <v>73</v>
      </c>
      <c r="B156" s="108"/>
      <c r="C156" s="58" t="s">
        <v>128</v>
      </c>
      <c r="D156" s="46">
        <v>63.69</v>
      </c>
      <c r="E156" s="40" t="s">
        <v>95</v>
      </c>
      <c r="F156" s="43">
        <v>4</v>
      </c>
      <c r="G156" s="43">
        <f t="shared" ref="G156:G159" si="33">IF(F156="","",D156*F156)</f>
        <v>254.76</v>
      </c>
      <c r="H156" s="44"/>
    </row>
    <row r="157" spans="1:8" s="39" customFormat="1" ht="15.75" x14ac:dyDescent="0.25">
      <c r="A157" s="45">
        <f>IF(D157=0,"",1+MAX(A$8:A156))</f>
        <v>74</v>
      </c>
      <c r="B157" s="108"/>
      <c r="C157" s="58" t="s">
        <v>129</v>
      </c>
      <c r="D157" s="46">
        <v>507.68</v>
      </c>
      <c r="E157" s="40" t="s">
        <v>95</v>
      </c>
      <c r="F157" s="43">
        <v>5</v>
      </c>
      <c r="G157" s="43">
        <f t="shared" si="33"/>
        <v>2538.4</v>
      </c>
      <c r="H157" s="44"/>
    </row>
    <row r="158" spans="1:8" s="39" customFormat="1" ht="15.75" x14ac:dyDescent="0.25">
      <c r="A158" s="45">
        <f>IF(D158=0,"",1+MAX(A$8:A157))</f>
        <v>75</v>
      </c>
      <c r="B158" s="108"/>
      <c r="C158" s="58" t="s">
        <v>130</v>
      </c>
      <c r="D158" s="46">
        <v>69.400000000000006</v>
      </c>
      <c r="E158" s="40" t="s">
        <v>95</v>
      </c>
      <c r="F158" s="43">
        <v>5</v>
      </c>
      <c r="G158" s="43">
        <f t="shared" si="33"/>
        <v>347</v>
      </c>
      <c r="H158" s="44"/>
    </row>
    <row r="159" spans="1:8" s="39" customFormat="1" ht="15.75" x14ac:dyDescent="0.25">
      <c r="A159" s="45">
        <f>IF(D159=0,"",1+MAX(A$8:A158))</f>
        <v>76</v>
      </c>
      <c r="B159" s="108"/>
      <c r="C159" s="58" t="s">
        <v>131</v>
      </c>
      <c r="D159" s="46">
        <v>261.74</v>
      </c>
      <c r="E159" s="40" t="s">
        <v>95</v>
      </c>
      <c r="F159" s="43">
        <v>11</v>
      </c>
      <c r="G159" s="43">
        <f t="shared" si="33"/>
        <v>2879.1400000000003</v>
      </c>
      <c r="H159" s="44"/>
    </row>
    <row r="160" spans="1:8" s="39" customFormat="1" ht="15.75" x14ac:dyDescent="0.25">
      <c r="A160" s="45"/>
      <c r="B160" s="108"/>
      <c r="C160" s="62"/>
      <c r="D160" s="46"/>
      <c r="E160" s="40"/>
      <c r="F160" s="43"/>
      <c r="G160" s="43"/>
      <c r="H160" s="44"/>
    </row>
    <row r="161" spans="1:8" s="39" customFormat="1" ht="15.75" x14ac:dyDescent="0.25">
      <c r="A161" s="45"/>
      <c r="B161" s="108"/>
      <c r="C161" s="62" t="s">
        <v>132</v>
      </c>
      <c r="D161" s="46"/>
      <c r="E161" s="40"/>
      <c r="F161" s="43"/>
      <c r="G161" s="43"/>
      <c r="H161" s="44"/>
    </row>
    <row r="162" spans="1:8" s="39" customFormat="1" ht="15.75" x14ac:dyDescent="0.25">
      <c r="A162" s="45">
        <f>IF(D162=0,"",1+MAX(A$8:A161))</f>
        <v>77</v>
      </c>
      <c r="B162" s="108"/>
      <c r="C162" s="58" t="s">
        <v>133</v>
      </c>
      <c r="D162" s="46">
        <v>2</v>
      </c>
      <c r="E162" s="40" t="s">
        <v>74</v>
      </c>
      <c r="F162" s="43">
        <v>30</v>
      </c>
      <c r="G162" s="43">
        <f t="shared" ref="G162:G163" si="34">IF(F162="","",D162*F162)</f>
        <v>60</v>
      </c>
      <c r="H162" s="44"/>
    </row>
    <row r="163" spans="1:8" s="39" customFormat="1" ht="15.75" x14ac:dyDescent="0.25">
      <c r="A163" s="45">
        <f>IF(D163=0,"",1+MAX(A$8:A162))</f>
        <v>78</v>
      </c>
      <c r="B163" s="108"/>
      <c r="C163" s="58" t="s">
        <v>134</v>
      </c>
      <c r="D163" s="46">
        <v>4</v>
      </c>
      <c r="E163" s="40" t="s">
        <v>74</v>
      </c>
      <c r="F163" s="43">
        <v>30</v>
      </c>
      <c r="G163" s="43">
        <f t="shared" si="34"/>
        <v>120</v>
      </c>
      <c r="H163" s="44"/>
    </row>
    <row r="164" spans="1:8" s="39" customFormat="1" ht="15.75" x14ac:dyDescent="0.25">
      <c r="A164" s="45"/>
      <c r="B164" s="108"/>
      <c r="C164" s="62"/>
      <c r="D164" s="46"/>
      <c r="E164" s="40"/>
      <c r="F164" s="43"/>
      <c r="G164" s="43"/>
      <c r="H164" s="44"/>
    </row>
    <row r="165" spans="1:8" s="39" customFormat="1" ht="15.75" x14ac:dyDescent="0.25">
      <c r="A165" s="45"/>
      <c r="B165" s="108"/>
      <c r="C165" s="62" t="s">
        <v>135</v>
      </c>
      <c r="D165" s="46"/>
      <c r="E165" s="40"/>
      <c r="F165" s="43"/>
      <c r="G165" s="43"/>
      <c r="H165" s="44"/>
    </row>
    <row r="166" spans="1:8" s="39" customFormat="1" ht="15.75" x14ac:dyDescent="0.25">
      <c r="A166" s="45">
        <f>IF(D166=0,"",1+MAX(A$8:A165))</f>
        <v>79</v>
      </c>
      <c r="B166" s="108"/>
      <c r="C166" s="58" t="s">
        <v>135</v>
      </c>
      <c r="D166" s="46">
        <v>12</v>
      </c>
      <c r="E166" s="40" t="s">
        <v>95</v>
      </c>
      <c r="F166" s="43">
        <v>2</v>
      </c>
      <c r="G166" s="43">
        <f t="shared" ref="G166" si="35">IF(F166="","",D166*F166)</f>
        <v>24</v>
      </c>
      <c r="H166" s="44"/>
    </row>
    <row r="167" spans="1:8" s="39" customFormat="1" ht="15.75" x14ac:dyDescent="0.25">
      <c r="A167" s="45"/>
      <c r="B167" s="108"/>
      <c r="C167" s="62"/>
      <c r="D167" s="46"/>
      <c r="E167" s="40"/>
      <c r="F167" s="43"/>
      <c r="G167" s="43"/>
      <c r="H167" s="44"/>
    </row>
    <row r="168" spans="1:8" s="39" customFormat="1" ht="15.75" x14ac:dyDescent="0.25">
      <c r="A168" s="45"/>
      <c r="B168" s="108"/>
      <c r="C168" s="62" t="s">
        <v>136</v>
      </c>
      <c r="D168" s="46"/>
      <c r="E168" s="40"/>
      <c r="F168" s="43"/>
      <c r="G168" s="43"/>
      <c r="H168" s="44"/>
    </row>
    <row r="169" spans="1:8" s="39" customFormat="1" ht="15.75" x14ac:dyDescent="0.25">
      <c r="A169" s="45">
        <f>IF(D169=0,"",1+MAX(A$8:A168))</f>
        <v>80</v>
      </c>
      <c r="B169" s="109"/>
      <c r="C169" s="58" t="s">
        <v>137</v>
      </c>
      <c r="D169" s="46">
        <v>54.66</v>
      </c>
      <c r="E169" s="40" t="s">
        <v>95</v>
      </c>
      <c r="F169" s="43">
        <v>15</v>
      </c>
      <c r="G169" s="43">
        <f t="shared" ref="G169" si="36">IF(F169="","",D169*F169)</f>
        <v>819.9</v>
      </c>
      <c r="H169" s="44"/>
    </row>
    <row r="170" spans="1:8" s="39" customFormat="1" ht="15.75" x14ac:dyDescent="0.25">
      <c r="A170" s="45"/>
      <c r="B170" s="47"/>
      <c r="C170" s="62"/>
      <c r="D170" s="46"/>
      <c r="E170" s="40"/>
      <c r="F170" s="43"/>
      <c r="G170" s="43"/>
      <c r="H170" s="44"/>
    </row>
    <row r="171" spans="1:8" s="39" customFormat="1" ht="15.75" x14ac:dyDescent="0.25">
      <c r="A171" s="45"/>
      <c r="B171" s="47"/>
      <c r="C171" s="62" t="s">
        <v>138</v>
      </c>
      <c r="D171" s="46"/>
      <c r="E171" s="40"/>
      <c r="F171" s="43"/>
      <c r="G171" s="43"/>
      <c r="H171" s="44"/>
    </row>
    <row r="172" spans="1:8" s="39" customFormat="1" ht="31.5" x14ac:dyDescent="0.25">
      <c r="A172" s="45">
        <f>IF(D172=0,"",1+MAX(A$8:A171))</f>
        <v>81</v>
      </c>
      <c r="B172" s="40" t="s">
        <v>303</v>
      </c>
      <c r="C172" s="58" t="s">
        <v>304</v>
      </c>
      <c r="D172" s="46">
        <v>70.930000000000007</v>
      </c>
      <c r="E172" s="40" t="s">
        <v>95</v>
      </c>
      <c r="F172" s="43">
        <v>5</v>
      </c>
      <c r="G172" s="43">
        <f t="shared" ref="G172" si="37">IF(F172="","",D172*F172)</f>
        <v>354.65000000000003</v>
      </c>
      <c r="H172" s="44"/>
    </row>
    <row r="173" spans="1:8" s="39" customFormat="1" ht="15.75" x14ac:dyDescent="0.25">
      <c r="A173" s="45"/>
      <c r="B173" s="47"/>
      <c r="C173" s="62"/>
      <c r="D173" s="46"/>
      <c r="E173" s="40"/>
      <c r="F173" s="43"/>
      <c r="G173" s="43"/>
      <c r="H173" s="44"/>
    </row>
    <row r="174" spans="1:8" s="39" customFormat="1" ht="15.75" x14ac:dyDescent="0.25">
      <c r="A174" s="45"/>
      <c r="B174" s="47"/>
      <c r="C174" s="62" t="s">
        <v>139</v>
      </c>
      <c r="D174" s="46"/>
      <c r="E174" s="40"/>
      <c r="F174" s="43"/>
      <c r="G174" s="43"/>
      <c r="H174" s="44"/>
    </row>
    <row r="175" spans="1:8" s="39" customFormat="1" ht="15.75" x14ac:dyDescent="0.25">
      <c r="A175" s="45">
        <f>IF(D175=0,"",1+MAX(A$8:A174))</f>
        <v>82</v>
      </c>
      <c r="B175" s="123" t="s">
        <v>298</v>
      </c>
      <c r="C175" s="58" t="s">
        <v>140</v>
      </c>
      <c r="D175" s="46">
        <v>169.45</v>
      </c>
      <c r="E175" s="40" t="s">
        <v>62</v>
      </c>
      <c r="F175" s="43">
        <v>3</v>
      </c>
      <c r="G175" s="43">
        <f t="shared" ref="G175:G179" si="38">IF(F175="","",D175*F175)</f>
        <v>508.34999999999997</v>
      </c>
      <c r="H175" s="44"/>
    </row>
    <row r="176" spans="1:8" s="39" customFormat="1" ht="15.75" x14ac:dyDescent="0.25">
      <c r="A176" s="45">
        <f>IF(D176=0,"",1+MAX(A$8:A175))</f>
        <v>83</v>
      </c>
      <c r="B176" s="124"/>
      <c r="C176" s="58" t="s">
        <v>141</v>
      </c>
      <c r="D176" s="46">
        <v>1042.76</v>
      </c>
      <c r="E176" s="40" t="s">
        <v>62</v>
      </c>
      <c r="F176" s="43">
        <v>3</v>
      </c>
      <c r="G176" s="43">
        <f>IF(F176="","",D176*F176)</f>
        <v>3128.2799999999997</v>
      </c>
      <c r="H176" s="44"/>
    </row>
    <row r="177" spans="1:8" s="39" customFormat="1" ht="15.75" x14ac:dyDescent="0.25">
      <c r="A177" s="45">
        <f>IF(D177=0,"",1+MAX(A$8:A176))</f>
        <v>84</v>
      </c>
      <c r="B177" s="124"/>
      <c r="C177" s="58" t="s">
        <v>142</v>
      </c>
      <c r="D177" s="46">
        <v>1670.15</v>
      </c>
      <c r="E177" s="40" t="s">
        <v>62</v>
      </c>
      <c r="F177" s="43">
        <v>3</v>
      </c>
      <c r="G177" s="43">
        <f t="shared" si="38"/>
        <v>5010.4500000000007</v>
      </c>
      <c r="H177" s="44"/>
    </row>
    <row r="178" spans="1:8" s="39" customFormat="1" ht="15.75" x14ac:dyDescent="0.25">
      <c r="A178" s="45">
        <f>IF(D178=0,"",1+MAX(A$8:A177))</f>
        <v>85</v>
      </c>
      <c r="B178" s="124"/>
      <c r="C178" s="58" t="s">
        <v>143</v>
      </c>
      <c r="D178" s="46">
        <v>961.95</v>
      </c>
      <c r="E178" s="40" t="s">
        <v>62</v>
      </c>
      <c r="F178" s="43">
        <v>3</v>
      </c>
      <c r="G178" s="43">
        <f t="shared" si="38"/>
        <v>2885.8500000000004</v>
      </c>
      <c r="H178" s="44"/>
    </row>
    <row r="179" spans="1:8" s="39" customFormat="1" ht="31.5" x14ac:dyDescent="0.25">
      <c r="A179" s="45">
        <f>IF(D179=0,"",1+MAX(A$8:A178))</f>
        <v>86</v>
      </c>
      <c r="B179" s="124"/>
      <c r="C179" s="58" t="s">
        <v>144</v>
      </c>
      <c r="D179" s="46">
        <f>2*304.15</f>
        <v>608.29999999999995</v>
      </c>
      <c r="E179" s="40" t="s">
        <v>62</v>
      </c>
      <c r="F179" s="43">
        <v>3</v>
      </c>
      <c r="G179" s="43">
        <f t="shared" si="38"/>
        <v>1824.8999999999999</v>
      </c>
      <c r="H179" s="44"/>
    </row>
    <row r="180" spans="1:8" s="39" customFormat="1" ht="15.75" x14ac:dyDescent="0.25">
      <c r="A180" s="45"/>
      <c r="B180" s="124"/>
      <c r="C180" s="62"/>
      <c r="D180" s="46"/>
      <c r="E180" s="40"/>
      <c r="F180" s="43"/>
      <c r="G180" s="43"/>
      <c r="H180" s="44"/>
    </row>
    <row r="181" spans="1:8" s="39" customFormat="1" ht="15.75" x14ac:dyDescent="0.25">
      <c r="A181" s="45"/>
      <c r="B181" s="124"/>
      <c r="C181" s="62" t="s">
        <v>145</v>
      </c>
      <c r="D181" s="46"/>
      <c r="E181" s="40"/>
      <c r="F181" s="43"/>
      <c r="G181" s="43"/>
      <c r="H181" s="44"/>
    </row>
    <row r="182" spans="1:8" s="39" customFormat="1" ht="15.75" x14ac:dyDescent="0.25">
      <c r="A182" s="45">
        <f>IF(D182=0,"",1+MAX(A$8:A181))</f>
        <v>87</v>
      </c>
      <c r="B182" s="124"/>
      <c r="C182" s="58" t="s">
        <v>146</v>
      </c>
      <c r="D182" s="46">
        <v>256.88</v>
      </c>
      <c r="E182" s="40" t="s">
        <v>62</v>
      </c>
      <c r="F182" s="43">
        <v>4</v>
      </c>
      <c r="G182" s="43">
        <f t="shared" ref="G182" si="39">IF(F182="","",D182*F182)</f>
        <v>1027.52</v>
      </c>
      <c r="H182" s="44"/>
    </row>
    <row r="183" spans="1:8" s="39" customFormat="1" ht="15.75" x14ac:dyDescent="0.25">
      <c r="A183" s="45"/>
      <c r="B183" s="124"/>
      <c r="C183" s="62"/>
      <c r="D183" s="46"/>
      <c r="E183" s="40"/>
      <c r="F183" s="43"/>
      <c r="G183" s="43"/>
      <c r="H183" s="44"/>
    </row>
    <row r="184" spans="1:8" s="39" customFormat="1" ht="15.75" x14ac:dyDescent="0.25">
      <c r="A184" s="45"/>
      <c r="B184" s="124"/>
      <c r="C184" s="62" t="s">
        <v>278</v>
      </c>
      <c r="D184" s="46"/>
      <c r="E184" s="40"/>
      <c r="F184" s="43"/>
      <c r="G184" s="43"/>
      <c r="H184" s="44"/>
    </row>
    <row r="185" spans="1:8" s="39" customFormat="1" ht="15.75" x14ac:dyDescent="0.25">
      <c r="A185" s="45">
        <f>IF(D185=0,"",1+MAX(A$8:A184))</f>
        <v>88</v>
      </c>
      <c r="B185" s="124"/>
      <c r="C185" s="58" t="s">
        <v>279</v>
      </c>
      <c r="D185" s="46">
        <v>270</v>
      </c>
      <c r="E185" s="40" t="s">
        <v>95</v>
      </c>
      <c r="F185" s="43">
        <v>3</v>
      </c>
      <c r="G185" s="43">
        <f t="shared" ref="G185:G188" si="40">IF(F185="","",D185*F185)</f>
        <v>810</v>
      </c>
      <c r="H185" s="44"/>
    </row>
    <row r="186" spans="1:8" s="39" customFormat="1" ht="15.75" x14ac:dyDescent="0.25">
      <c r="A186" s="45">
        <f>IF(D186=0,"",1+MAX(A$8:A185))</f>
        <v>89</v>
      </c>
      <c r="B186" s="124"/>
      <c r="C186" s="58" t="s">
        <v>280</v>
      </c>
      <c r="D186" s="46">
        <v>64.25</v>
      </c>
      <c r="E186" s="40" t="s">
        <v>95</v>
      </c>
      <c r="F186" s="43">
        <v>4</v>
      </c>
      <c r="G186" s="43">
        <f t="shared" si="40"/>
        <v>257</v>
      </c>
      <c r="H186" s="44"/>
    </row>
    <row r="187" spans="1:8" s="39" customFormat="1" ht="15.75" x14ac:dyDescent="0.25">
      <c r="A187" s="45">
        <f>IF(D187=0,"",1+MAX(A$8:A186))</f>
        <v>90</v>
      </c>
      <c r="B187" s="124"/>
      <c r="C187" s="58" t="s">
        <v>282</v>
      </c>
      <c r="D187" s="46">
        <v>787.072</v>
      </c>
      <c r="E187" s="40" t="s">
        <v>95</v>
      </c>
      <c r="F187" s="43">
        <v>4</v>
      </c>
      <c r="G187" s="43">
        <f t="shared" si="40"/>
        <v>3148.288</v>
      </c>
      <c r="H187" s="44"/>
    </row>
    <row r="188" spans="1:8" s="39" customFormat="1" ht="15.75" x14ac:dyDescent="0.25">
      <c r="A188" s="45">
        <f>IF(D188=0,"",1+MAX(A$8:A187))</f>
        <v>91</v>
      </c>
      <c r="B188" s="124"/>
      <c r="C188" s="58" t="s">
        <v>283</v>
      </c>
      <c r="D188" s="46">
        <v>216.41</v>
      </c>
      <c r="E188" s="40" t="s">
        <v>95</v>
      </c>
      <c r="F188" s="43">
        <v>4</v>
      </c>
      <c r="G188" s="43">
        <f t="shared" si="40"/>
        <v>865.64</v>
      </c>
      <c r="H188" s="44"/>
    </row>
    <row r="189" spans="1:8" s="39" customFormat="1" ht="15.75" x14ac:dyDescent="0.25">
      <c r="A189" s="45"/>
      <c r="B189" s="124"/>
      <c r="C189" s="62"/>
      <c r="D189" s="46"/>
      <c r="E189" s="40"/>
      <c r="F189" s="43"/>
      <c r="G189" s="43"/>
      <c r="H189" s="44"/>
    </row>
    <row r="190" spans="1:8" s="39" customFormat="1" ht="15.75" x14ac:dyDescent="0.25">
      <c r="A190" s="45"/>
      <c r="B190" s="124"/>
      <c r="C190" s="62" t="s">
        <v>147</v>
      </c>
      <c r="D190" s="46"/>
      <c r="E190" s="40"/>
      <c r="F190" s="43"/>
      <c r="G190" s="43"/>
      <c r="H190" s="44"/>
    </row>
    <row r="191" spans="1:8" s="39" customFormat="1" ht="15.75" x14ac:dyDescent="0.25">
      <c r="A191" s="45">
        <f>IF(D191=0,"",1+MAX(A$8:A190))</f>
        <v>92</v>
      </c>
      <c r="B191" s="124"/>
      <c r="C191" s="58" t="s">
        <v>148</v>
      </c>
      <c r="D191" s="46">
        <v>26.66</v>
      </c>
      <c r="E191" s="40" t="s">
        <v>95</v>
      </c>
      <c r="F191" s="43">
        <v>190</v>
      </c>
      <c r="G191" s="43">
        <f t="shared" ref="G191:G193" si="41">IF(F191="","",D191*F191)</f>
        <v>5065.3999999999996</v>
      </c>
      <c r="H191" s="44"/>
    </row>
    <row r="192" spans="1:8" s="39" customFormat="1" ht="15.75" x14ac:dyDescent="0.25">
      <c r="A192" s="45">
        <f>IF(D192=0,"",1+MAX(A$8:A191))</f>
        <v>93</v>
      </c>
      <c r="B192" s="124"/>
      <c r="C192" s="58" t="s">
        <v>149</v>
      </c>
      <c r="D192" s="46">
        <v>4.66</v>
      </c>
      <c r="E192" s="40" t="s">
        <v>95</v>
      </c>
      <c r="F192" s="43">
        <v>170</v>
      </c>
      <c r="G192" s="43">
        <f t="shared" si="41"/>
        <v>792.2</v>
      </c>
      <c r="H192" s="44"/>
    </row>
    <row r="193" spans="1:8" s="39" customFormat="1" ht="15.75" x14ac:dyDescent="0.25">
      <c r="A193" s="45">
        <f>IF(D193=0,"",1+MAX(A$8:A192))</f>
        <v>94</v>
      </c>
      <c r="B193" s="125"/>
      <c r="C193" s="58" t="s">
        <v>150</v>
      </c>
      <c r="D193" s="46">
        <v>17.55</v>
      </c>
      <c r="E193" s="40" t="s">
        <v>95</v>
      </c>
      <c r="F193" s="43">
        <v>220</v>
      </c>
      <c r="G193" s="43">
        <f t="shared" si="41"/>
        <v>3861</v>
      </c>
      <c r="H193" s="44"/>
    </row>
    <row r="194" spans="1:8" s="39" customFormat="1" ht="15.75" x14ac:dyDescent="0.25">
      <c r="A194" s="45"/>
      <c r="B194" s="40"/>
      <c r="C194" s="59" t="s">
        <v>152</v>
      </c>
      <c r="D194" s="46" t="s">
        <v>151</v>
      </c>
      <c r="E194" s="40"/>
      <c r="F194" s="43"/>
      <c r="G194" s="43"/>
      <c r="H194" s="44"/>
    </row>
    <row r="195" spans="1:8" s="39" customFormat="1" ht="15.75" x14ac:dyDescent="0.25">
      <c r="A195" s="45" t="str">
        <f>IF(D195=0,"",1+MAX(A$8:A193))</f>
        <v/>
      </c>
      <c r="B195" s="47"/>
      <c r="C195" s="42"/>
      <c r="D195" s="46"/>
      <c r="E195" s="40"/>
      <c r="F195" s="43" t="str">
        <f t="shared" ref="F195:F196" si="42">IF(D195=0,"",0)</f>
        <v/>
      </c>
      <c r="G195" s="43" t="str">
        <f t="shared" ref="G195:G196" si="43">IF(F195="","",D195*F195)</f>
        <v/>
      </c>
      <c r="H195" s="44"/>
    </row>
    <row r="196" spans="1:8" s="39" customFormat="1" ht="15.75" x14ac:dyDescent="0.25">
      <c r="A196" s="45"/>
      <c r="B196" s="47"/>
      <c r="C196" s="48" t="s">
        <v>29</v>
      </c>
      <c r="D196" s="49"/>
      <c r="E196" s="49"/>
      <c r="F196" s="43" t="str">
        <f t="shared" si="42"/>
        <v/>
      </c>
      <c r="G196" s="43" t="str">
        <f t="shared" si="43"/>
        <v/>
      </c>
      <c r="H196" s="51">
        <f>(SUM(G117:G196))</f>
        <v>65426.79800000001</v>
      </c>
    </row>
    <row r="197" spans="1:8" s="39" customFormat="1" ht="15.75" x14ac:dyDescent="0.25">
      <c r="A197" s="45"/>
      <c r="B197" s="47"/>
      <c r="C197" s="42"/>
      <c r="D197" s="46"/>
      <c r="E197" s="40"/>
      <c r="F197" s="43"/>
      <c r="G197" s="43"/>
      <c r="H197" s="44"/>
    </row>
    <row r="198" spans="1:8" s="53" customFormat="1" ht="15.75" x14ac:dyDescent="0.25">
      <c r="A198" s="54"/>
      <c r="B198" s="54"/>
      <c r="C198" s="55" t="s">
        <v>26</v>
      </c>
      <c r="D198" s="54"/>
      <c r="E198" s="54"/>
      <c r="F198" s="54"/>
      <c r="G198" s="54"/>
      <c r="H198" s="54"/>
    </row>
    <row r="199" spans="1:8" s="39" customFormat="1" ht="15.75" x14ac:dyDescent="0.25">
      <c r="A199" s="45" t="str">
        <f>IF(D199=0,"",1+MAX(A$8:A198))</f>
        <v/>
      </c>
      <c r="B199" s="47"/>
      <c r="C199" s="62"/>
      <c r="D199" s="46"/>
      <c r="E199" s="40"/>
      <c r="F199" s="43" t="str">
        <f t="shared" ref="F199" si="44">IF(D199=0,"",0)</f>
        <v/>
      </c>
      <c r="G199" s="43" t="str">
        <f t="shared" ref="G199" si="45">IF(F199="","",D199*F199)</f>
        <v/>
      </c>
      <c r="H199" s="44"/>
    </row>
    <row r="200" spans="1:8" s="39" customFormat="1" ht="15.75" x14ac:dyDescent="0.25">
      <c r="A200" s="45"/>
      <c r="B200" s="47"/>
      <c r="C200" s="62" t="s">
        <v>173</v>
      </c>
      <c r="D200" s="46"/>
      <c r="E200" s="40"/>
      <c r="F200" s="43"/>
      <c r="G200" s="43"/>
      <c r="H200" s="44"/>
    </row>
    <row r="201" spans="1:8" s="39" customFormat="1" ht="31.5" x14ac:dyDescent="0.25">
      <c r="A201" s="45">
        <f>IF(D201=0,"",1+MAX(A$8:A200))</f>
        <v>95</v>
      </c>
      <c r="B201" s="107" t="s">
        <v>305</v>
      </c>
      <c r="C201" s="58" t="s">
        <v>174</v>
      </c>
      <c r="D201" s="46">
        <v>304.14999999999998</v>
      </c>
      <c r="E201" s="40" t="s">
        <v>62</v>
      </c>
      <c r="F201" s="43">
        <v>6</v>
      </c>
      <c r="G201" s="43">
        <f t="shared" ref="G201:G202" si="46">IF(F201="","",D201*F201)</f>
        <v>1824.8999999999999</v>
      </c>
      <c r="H201" s="44"/>
    </row>
    <row r="202" spans="1:8" s="39" customFormat="1" ht="15.75" x14ac:dyDescent="0.25">
      <c r="A202" s="45">
        <f>IF(D202=0,"",1+MAX(A$8:A201))</f>
        <v>96</v>
      </c>
      <c r="B202" s="108"/>
      <c r="C202" s="58" t="s">
        <v>175</v>
      </c>
      <c r="D202" s="46">
        <v>961.95764899999995</v>
      </c>
      <c r="E202" s="40" t="s">
        <v>62</v>
      </c>
      <c r="F202" s="43">
        <v>7</v>
      </c>
      <c r="G202" s="43">
        <f t="shared" si="46"/>
        <v>6733.7035429999996</v>
      </c>
      <c r="H202" s="44"/>
    </row>
    <row r="203" spans="1:8" s="39" customFormat="1" ht="15.75" x14ac:dyDescent="0.25">
      <c r="A203" s="45" t="str">
        <f>IF(D203=0,"",1+MAX(A$8:A202))</f>
        <v/>
      </c>
      <c r="B203" s="108"/>
      <c r="C203" s="62"/>
      <c r="D203" s="46"/>
      <c r="E203" s="40"/>
      <c r="F203" s="43"/>
      <c r="G203" s="43"/>
      <c r="H203" s="44"/>
    </row>
    <row r="204" spans="1:8" s="39" customFormat="1" ht="15.75" x14ac:dyDescent="0.25">
      <c r="A204" s="45" t="str">
        <f>IF(D204=0,"",1+MAX(A$8:A203))</f>
        <v/>
      </c>
      <c r="B204" s="108"/>
      <c r="C204" s="62" t="s">
        <v>176</v>
      </c>
      <c r="D204" s="46"/>
      <c r="E204" s="40"/>
      <c r="F204" s="43"/>
      <c r="G204" s="43"/>
      <c r="H204" s="44"/>
    </row>
    <row r="205" spans="1:8" s="39" customFormat="1" ht="15.75" x14ac:dyDescent="0.25">
      <c r="A205" s="45">
        <f>IF(D205=0,"",1+MAX(A$8:A204))</f>
        <v>97</v>
      </c>
      <c r="B205" s="108"/>
      <c r="C205" s="58" t="s">
        <v>177</v>
      </c>
      <c r="D205" s="46">
        <v>80.97</v>
      </c>
      <c r="E205" s="40" t="s">
        <v>95</v>
      </c>
      <c r="F205" s="43">
        <v>7</v>
      </c>
      <c r="G205" s="43">
        <f t="shared" ref="G205:G206" si="47">IF(F205="","",D205*F205)</f>
        <v>566.79</v>
      </c>
      <c r="H205" s="44"/>
    </row>
    <row r="206" spans="1:8" s="39" customFormat="1" ht="15.75" x14ac:dyDescent="0.25">
      <c r="A206" s="45">
        <f>IF(D206=0,"",1+MAX(A$8:A205))</f>
        <v>98</v>
      </c>
      <c r="B206" s="109"/>
      <c r="C206" s="58" t="s">
        <v>178</v>
      </c>
      <c r="D206" s="46">
        <v>40</v>
      </c>
      <c r="E206" s="40" t="s">
        <v>95</v>
      </c>
      <c r="F206" s="43">
        <v>6</v>
      </c>
      <c r="G206" s="43">
        <f t="shared" si="47"/>
        <v>240</v>
      </c>
      <c r="H206" s="44"/>
    </row>
    <row r="207" spans="1:8" s="39" customFormat="1" ht="15.75" x14ac:dyDescent="0.25">
      <c r="A207" s="45" t="str">
        <f>IF(D207=0,"",1+MAX(A$8:A206))</f>
        <v/>
      </c>
      <c r="B207" s="47"/>
      <c r="C207" s="62"/>
      <c r="D207" s="46"/>
      <c r="E207" s="40"/>
      <c r="F207" s="43"/>
      <c r="G207" s="43"/>
      <c r="H207" s="44"/>
    </row>
    <row r="208" spans="1:8" s="39" customFormat="1" ht="15.75" x14ac:dyDescent="0.25">
      <c r="A208" s="45" t="str">
        <f>IF(D208=0,"",1+MAX(A$8:A207))</f>
        <v/>
      </c>
      <c r="B208" s="47"/>
      <c r="C208" s="62" t="s">
        <v>179</v>
      </c>
      <c r="D208" s="46"/>
      <c r="E208" s="40"/>
      <c r="F208" s="43"/>
      <c r="G208" s="43"/>
      <c r="H208" s="44"/>
    </row>
    <row r="209" spans="1:8" s="39" customFormat="1" ht="15.75" x14ac:dyDescent="0.25">
      <c r="A209" s="45">
        <f>IF(D209=0,"",1+MAX(A$8:A208))</f>
        <v>99</v>
      </c>
      <c r="B209" s="40" t="s">
        <v>303</v>
      </c>
      <c r="C209" s="58" t="s">
        <v>180</v>
      </c>
      <c r="D209" s="46">
        <v>1670.15</v>
      </c>
      <c r="E209" s="40" t="s">
        <v>62</v>
      </c>
      <c r="F209" s="43">
        <v>7</v>
      </c>
      <c r="G209" s="43">
        <f t="shared" ref="G209" si="48">IF(F209="","",D209*F209)</f>
        <v>11691.050000000001</v>
      </c>
      <c r="H209" s="44"/>
    </row>
    <row r="210" spans="1:8" s="39" customFormat="1" ht="15.75" x14ac:dyDescent="0.25">
      <c r="A210" s="45" t="str">
        <f>IF(D210=0,"",1+MAX(A$8:A209))</f>
        <v/>
      </c>
      <c r="B210" s="47"/>
      <c r="C210" s="62"/>
      <c r="D210" s="46"/>
      <c r="E210" s="40"/>
      <c r="F210" s="43"/>
      <c r="G210" s="43"/>
      <c r="H210" s="44"/>
    </row>
    <row r="211" spans="1:8" s="39" customFormat="1" ht="15.75" x14ac:dyDescent="0.25">
      <c r="A211" s="45" t="str">
        <f>IF(D211=0,"",1+MAX(A$8:A210))</f>
        <v/>
      </c>
      <c r="B211" s="47"/>
      <c r="C211" s="62" t="s">
        <v>181</v>
      </c>
      <c r="D211" s="46"/>
      <c r="E211" s="40"/>
      <c r="F211" s="43"/>
      <c r="G211" s="43"/>
      <c r="H211" s="44"/>
    </row>
    <row r="212" spans="1:8" s="39" customFormat="1" ht="15.75" x14ac:dyDescent="0.25">
      <c r="A212" s="45">
        <f>IF(D212=0,"",1+MAX(A$8:A211))</f>
        <v>100</v>
      </c>
      <c r="B212" s="107" t="s">
        <v>306</v>
      </c>
      <c r="C212" s="58" t="s">
        <v>182</v>
      </c>
      <c r="D212" s="46">
        <v>625.05999999999995</v>
      </c>
      <c r="E212" s="40" t="s">
        <v>62</v>
      </c>
      <c r="F212" s="43">
        <v>1.5</v>
      </c>
      <c r="G212" s="43">
        <f t="shared" ref="G212:G215" si="49">IF(F212="","",D212*F212)</f>
        <v>937.58999999999992</v>
      </c>
      <c r="H212" s="44"/>
    </row>
    <row r="213" spans="1:8" s="39" customFormat="1" ht="15.75" x14ac:dyDescent="0.25">
      <c r="A213" s="45">
        <f>IF(D213=0,"",1+MAX(A$8:A212))</f>
        <v>101</v>
      </c>
      <c r="B213" s="108"/>
      <c r="C213" s="58" t="s">
        <v>183</v>
      </c>
      <c r="D213" s="46">
        <v>899.7</v>
      </c>
      <c r="E213" s="40" t="s">
        <v>62</v>
      </c>
      <c r="F213" s="43">
        <v>2</v>
      </c>
      <c r="G213" s="43">
        <f t="shared" si="49"/>
        <v>1799.4</v>
      </c>
      <c r="H213" s="44"/>
    </row>
    <row r="214" spans="1:8" s="39" customFormat="1" ht="15.75" x14ac:dyDescent="0.25">
      <c r="A214" s="45">
        <f>IF(D214=0,"",1+MAX(A$8:A213))</f>
        <v>102</v>
      </c>
      <c r="B214" s="108"/>
      <c r="C214" s="58" t="s">
        <v>184</v>
      </c>
      <c r="D214" s="46">
        <v>669.8</v>
      </c>
      <c r="E214" s="40" t="s">
        <v>62</v>
      </c>
      <c r="F214" s="43">
        <v>1.5</v>
      </c>
      <c r="G214" s="43">
        <f t="shared" si="49"/>
        <v>1004.6999999999999</v>
      </c>
      <c r="H214" s="44"/>
    </row>
    <row r="215" spans="1:8" s="39" customFormat="1" ht="15.75" x14ac:dyDescent="0.25">
      <c r="A215" s="45">
        <f>IF(D215=0,"",1+MAX(A$8:A214))</f>
        <v>103</v>
      </c>
      <c r="B215" s="108"/>
      <c r="C215" s="58" t="s">
        <v>185</v>
      </c>
      <c r="D215" s="46">
        <v>1802.7849999999999</v>
      </c>
      <c r="E215" s="40" t="s">
        <v>62</v>
      </c>
      <c r="F215" s="43">
        <v>1.5</v>
      </c>
      <c r="G215" s="43">
        <f t="shared" si="49"/>
        <v>2704.1774999999998</v>
      </c>
      <c r="H215" s="44"/>
    </row>
    <row r="216" spans="1:8" s="39" customFormat="1" ht="15.75" x14ac:dyDescent="0.25">
      <c r="A216" s="45" t="str">
        <f>IF(D216=0,"",1+MAX(A$8:A215))</f>
        <v/>
      </c>
      <c r="B216" s="108"/>
      <c r="C216" s="62"/>
      <c r="D216" s="46"/>
      <c r="E216" s="40"/>
      <c r="F216" s="43"/>
      <c r="G216" s="43"/>
      <c r="H216" s="44"/>
    </row>
    <row r="217" spans="1:8" s="39" customFormat="1" ht="15.75" x14ac:dyDescent="0.25">
      <c r="A217" s="45" t="str">
        <f>IF(D217=0,"",1+MAX(A$8:A216))</f>
        <v/>
      </c>
      <c r="B217" s="108"/>
      <c r="C217" s="62" t="s">
        <v>186</v>
      </c>
      <c r="D217" s="46"/>
      <c r="E217" s="40"/>
      <c r="F217" s="43"/>
      <c r="G217" s="43"/>
      <c r="H217" s="44"/>
    </row>
    <row r="218" spans="1:8" s="39" customFormat="1" ht="31.5" x14ac:dyDescent="0.25">
      <c r="A218" s="45">
        <f>IF(D218=0,"",1+MAX(A$8:A217))</f>
        <v>104</v>
      </c>
      <c r="B218" s="108"/>
      <c r="C218" s="58" t="s">
        <v>307</v>
      </c>
      <c r="D218" s="46">
        <v>1670.15</v>
      </c>
      <c r="E218" s="40" t="s">
        <v>62</v>
      </c>
      <c r="F218" s="43">
        <v>1.3</v>
      </c>
      <c r="G218" s="43">
        <f t="shared" ref="G218" si="50">IF(F218="","",D218*F218)</f>
        <v>2171.1950000000002</v>
      </c>
      <c r="H218" s="44"/>
    </row>
    <row r="219" spans="1:8" s="39" customFormat="1" ht="15.75" x14ac:dyDescent="0.25">
      <c r="A219" s="45" t="str">
        <f>IF(D219=0,"",1+MAX(A$8:A218))</f>
        <v/>
      </c>
      <c r="B219" s="108"/>
      <c r="C219" s="62"/>
      <c r="D219" s="46"/>
      <c r="E219" s="40"/>
      <c r="F219" s="43"/>
      <c r="G219" s="43"/>
      <c r="H219" s="44"/>
    </row>
    <row r="220" spans="1:8" s="39" customFormat="1" ht="15.75" x14ac:dyDescent="0.25">
      <c r="A220" s="45" t="str">
        <f>IF(D220=0,"",1+MAX(A$8:A219))</f>
        <v/>
      </c>
      <c r="B220" s="108"/>
      <c r="C220" s="62" t="s">
        <v>187</v>
      </c>
      <c r="D220" s="46"/>
      <c r="E220" s="40"/>
      <c r="F220" s="43"/>
      <c r="G220" s="43"/>
      <c r="H220" s="44"/>
    </row>
    <row r="221" spans="1:8" s="39" customFormat="1" ht="15.75" x14ac:dyDescent="0.25">
      <c r="A221" s="45">
        <f>IF(D221=0,"",1+MAX(A$8:A220))</f>
        <v>105</v>
      </c>
      <c r="B221" s="108"/>
      <c r="C221" s="58" t="s">
        <v>188</v>
      </c>
      <c r="D221" s="46">
        <v>100.53</v>
      </c>
      <c r="E221" s="40" t="s">
        <v>95</v>
      </c>
      <c r="F221" s="43">
        <v>5</v>
      </c>
      <c r="G221" s="43">
        <f t="shared" ref="G221:G222" si="51">IF(F221="","",D221*F221)</f>
        <v>502.65</v>
      </c>
      <c r="H221" s="44"/>
    </row>
    <row r="222" spans="1:8" s="39" customFormat="1" ht="15.75" x14ac:dyDescent="0.25">
      <c r="A222" s="45">
        <f>IF(D222=0,"",1+MAX(A$8:A221))</f>
        <v>106</v>
      </c>
      <c r="B222" s="108"/>
      <c r="C222" s="58" t="s">
        <v>189</v>
      </c>
      <c r="D222" s="46">
        <v>87.28</v>
      </c>
      <c r="E222" s="40" t="s">
        <v>95</v>
      </c>
      <c r="F222" s="43">
        <v>5</v>
      </c>
      <c r="G222" s="43">
        <f t="shared" si="51"/>
        <v>436.4</v>
      </c>
      <c r="H222" s="44"/>
    </row>
    <row r="223" spans="1:8" s="39" customFormat="1" ht="15.75" x14ac:dyDescent="0.25">
      <c r="A223" s="45" t="str">
        <f>IF(D223=0,"",1+MAX(A$8:A222))</f>
        <v/>
      </c>
      <c r="B223" s="108"/>
      <c r="C223" s="62"/>
      <c r="D223" s="46"/>
      <c r="E223" s="40"/>
      <c r="F223" s="43"/>
      <c r="G223" s="43"/>
      <c r="H223" s="44"/>
    </row>
    <row r="224" spans="1:8" s="39" customFormat="1" ht="15.75" x14ac:dyDescent="0.25">
      <c r="A224" s="45" t="str">
        <f>IF(D224=0,"",1+MAX(A$8:A223))</f>
        <v/>
      </c>
      <c r="B224" s="108"/>
      <c r="C224" s="62" t="s">
        <v>190</v>
      </c>
      <c r="D224" s="46"/>
      <c r="E224" s="40"/>
      <c r="F224" s="43"/>
      <c r="G224" s="43"/>
      <c r="H224" s="44"/>
    </row>
    <row r="225" spans="1:8" s="39" customFormat="1" ht="15.75" x14ac:dyDescent="0.25">
      <c r="A225" s="45">
        <f>IF(D225=0,"",1+MAX(A$8:A224))</f>
        <v>107</v>
      </c>
      <c r="B225" s="109"/>
      <c r="C225" s="58" t="s">
        <v>190</v>
      </c>
      <c r="D225" s="46">
        <v>58.6</v>
      </c>
      <c r="E225" s="40" t="s">
        <v>95</v>
      </c>
      <c r="F225" s="43">
        <v>5</v>
      </c>
      <c r="G225" s="43">
        <f t="shared" ref="G225:G227" si="52">IF(F225="","",D225*F225)</f>
        <v>293</v>
      </c>
      <c r="H225" s="44"/>
    </row>
    <row r="226" spans="1:8" s="39" customFormat="1" ht="15.75" x14ac:dyDescent="0.25">
      <c r="A226" s="45"/>
      <c r="B226" s="40"/>
      <c r="C226" s="58"/>
      <c r="D226" s="46"/>
      <c r="E226" s="40"/>
      <c r="F226" s="43"/>
      <c r="G226" s="43"/>
      <c r="H226" s="44"/>
    </row>
    <row r="227" spans="1:8" s="39" customFormat="1" ht="15.75" x14ac:dyDescent="0.25">
      <c r="A227" s="45"/>
      <c r="B227" s="47"/>
      <c r="C227" s="105" t="s">
        <v>314</v>
      </c>
      <c r="D227" s="49"/>
      <c r="E227" s="49"/>
      <c r="F227" s="43" t="str">
        <f>IF(D227=0,"",0)</f>
        <v/>
      </c>
      <c r="G227" s="43" t="str">
        <f t="shared" si="52"/>
        <v/>
      </c>
      <c r="H227" s="51">
        <f>(SUM(G199:G227))</f>
        <v>30905.556043000004</v>
      </c>
    </row>
    <row r="228" spans="1:8" s="39" customFormat="1" ht="15.75" x14ac:dyDescent="0.25">
      <c r="A228" s="45"/>
      <c r="B228" s="47"/>
      <c r="C228" s="62"/>
      <c r="D228" s="46"/>
      <c r="E228" s="40"/>
      <c r="F228" s="43"/>
      <c r="G228" s="43"/>
      <c r="H228" s="44"/>
    </row>
    <row r="229" spans="1:8" s="53" customFormat="1" ht="15.75" x14ac:dyDescent="0.25">
      <c r="A229" s="54"/>
      <c r="B229" s="54"/>
      <c r="C229" s="55" t="s">
        <v>28</v>
      </c>
      <c r="D229" s="54"/>
      <c r="E229" s="54"/>
      <c r="F229" s="54"/>
      <c r="G229" s="54"/>
      <c r="H229" s="54"/>
    </row>
    <row r="230" spans="1:8" s="39" customFormat="1" ht="15.75" x14ac:dyDescent="0.25">
      <c r="A230" s="45" t="str">
        <f>IF(D230=0,"",1+MAX(A$8:A229))</f>
        <v/>
      </c>
      <c r="B230" s="47"/>
      <c r="C230" s="62"/>
      <c r="D230" s="46"/>
      <c r="E230" s="40"/>
      <c r="F230" s="43" t="str">
        <f t="shared" ref="F230" si="53">IF(D230=0,"",0)</f>
        <v/>
      </c>
      <c r="G230" s="43" t="str">
        <f t="shared" ref="G230" si="54">IF(F230="","",D230*F230)</f>
        <v/>
      </c>
      <c r="H230" s="44"/>
    </row>
    <row r="231" spans="1:8" s="39" customFormat="1" ht="15.75" x14ac:dyDescent="0.25">
      <c r="A231" s="45"/>
      <c r="B231" s="47"/>
      <c r="C231" s="62" t="s">
        <v>191</v>
      </c>
      <c r="D231" s="46"/>
      <c r="E231" s="40"/>
      <c r="F231" s="43"/>
      <c r="G231" s="43"/>
      <c r="H231" s="44"/>
    </row>
    <row r="232" spans="1:8" s="39" customFormat="1" ht="110.25" x14ac:dyDescent="0.25">
      <c r="A232" s="45">
        <f>IF(D232=0,"",1+MAX(A$8:A231))</f>
        <v>108</v>
      </c>
      <c r="B232" s="107" t="s">
        <v>308</v>
      </c>
      <c r="C232" s="58" t="s">
        <v>192</v>
      </c>
      <c r="D232" s="46">
        <v>3</v>
      </c>
      <c r="E232" s="40" t="s">
        <v>74</v>
      </c>
      <c r="F232" s="43">
        <v>1320</v>
      </c>
      <c r="G232" s="43">
        <f t="shared" ref="G232:G237" si="55">IF(F232="","",D232*F232)</f>
        <v>3960</v>
      </c>
      <c r="H232" s="44"/>
    </row>
    <row r="233" spans="1:8" s="39" customFormat="1" ht="110.25" x14ac:dyDescent="0.25">
      <c r="A233" s="45">
        <f>IF(D233=0,"",1+MAX(A$8:A232))</f>
        <v>109</v>
      </c>
      <c r="B233" s="108"/>
      <c r="C233" s="58" t="s">
        <v>193</v>
      </c>
      <c r="D233" s="46">
        <v>2</v>
      </c>
      <c r="E233" s="40" t="s">
        <v>74</v>
      </c>
      <c r="F233" s="43">
        <v>950</v>
      </c>
      <c r="G233" s="43">
        <f t="shared" si="55"/>
        <v>1900</v>
      </c>
      <c r="H233" s="44"/>
    </row>
    <row r="234" spans="1:8" s="39" customFormat="1" ht="110.25" x14ac:dyDescent="0.25">
      <c r="A234" s="45">
        <f>IF(D234=0,"",1+MAX(A$8:A233))</f>
        <v>110</v>
      </c>
      <c r="B234" s="108"/>
      <c r="C234" s="58" t="s">
        <v>194</v>
      </c>
      <c r="D234" s="46">
        <v>6</v>
      </c>
      <c r="E234" s="40" t="s">
        <v>74</v>
      </c>
      <c r="F234" s="43">
        <v>1260</v>
      </c>
      <c r="G234" s="43">
        <f t="shared" si="55"/>
        <v>7560</v>
      </c>
      <c r="H234" s="44"/>
    </row>
    <row r="235" spans="1:8" s="39" customFormat="1" ht="110.25" x14ac:dyDescent="0.25">
      <c r="A235" s="45">
        <f>IF(D235=0,"",1+MAX(A$8:A234))</f>
        <v>111</v>
      </c>
      <c r="B235" s="108"/>
      <c r="C235" s="58" t="s">
        <v>195</v>
      </c>
      <c r="D235" s="46">
        <v>1</v>
      </c>
      <c r="E235" s="40" t="s">
        <v>74</v>
      </c>
      <c r="F235" s="43">
        <v>440</v>
      </c>
      <c r="G235" s="43">
        <f t="shared" si="55"/>
        <v>440</v>
      </c>
      <c r="H235" s="44"/>
    </row>
    <row r="236" spans="1:8" s="39" customFormat="1" ht="110.25" x14ac:dyDescent="0.25">
      <c r="A236" s="45">
        <f>IF(D236=0,"",1+MAX(A$8:A235))</f>
        <v>112</v>
      </c>
      <c r="B236" s="108"/>
      <c r="C236" s="58" t="s">
        <v>196</v>
      </c>
      <c r="D236" s="46">
        <v>1</v>
      </c>
      <c r="E236" s="40" t="s">
        <v>74</v>
      </c>
      <c r="F236" s="43">
        <v>730</v>
      </c>
      <c r="G236" s="43">
        <f t="shared" si="55"/>
        <v>730</v>
      </c>
      <c r="H236" s="44"/>
    </row>
    <row r="237" spans="1:8" s="39" customFormat="1" ht="110.25" x14ac:dyDescent="0.25">
      <c r="A237" s="45">
        <f>IF(D237=0,"",1+MAX(A$8:A236))</f>
        <v>113</v>
      </c>
      <c r="B237" s="108"/>
      <c r="C237" s="58" t="s">
        <v>197</v>
      </c>
      <c r="D237" s="46">
        <v>7</v>
      </c>
      <c r="E237" s="40" t="s">
        <v>74</v>
      </c>
      <c r="F237" s="43">
        <v>780</v>
      </c>
      <c r="G237" s="43">
        <f t="shared" si="55"/>
        <v>5460</v>
      </c>
      <c r="H237" s="44"/>
    </row>
    <row r="238" spans="1:8" s="39" customFormat="1" ht="15.75" x14ac:dyDescent="0.25">
      <c r="A238" s="45" t="str">
        <f>IF(D238=0,"",1+MAX(A$8:A237))</f>
        <v/>
      </c>
      <c r="B238" s="108"/>
      <c r="C238" s="62"/>
      <c r="D238" s="46"/>
      <c r="E238" s="40"/>
      <c r="F238" s="43"/>
      <c r="G238" s="43"/>
      <c r="H238" s="44"/>
    </row>
    <row r="239" spans="1:8" s="39" customFormat="1" ht="15.75" x14ac:dyDescent="0.25">
      <c r="A239" s="45" t="str">
        <f>IF(D239=0,"",1+MAX(A$8:A238))</f>
        <v/>
      </c>
      <c r="B239" s="108"/>
      <c r="C239" s="62" t="s">
        <v>198</v>
      </c>
      <c r="D239" s="46"/>
      <c r="E239" s="40"/>
      <c r="F239" s="43"/>
      <c r="G239" s="43"/>
      <c r="H239" s="44"/>
    </row>
    <row r="240" spans="1:8" s="39" customFormat="1" ht="15.75" x14ac:dyDescent="0.25">
      <c r="A240" s="45" t="str">
        <f>IF(D240=0,"",1+MAX(A$8:A239))</f>
        <v/>
      </c>
      <c r="B240" s="108"/>
      <c r="C240" s="62"/>
      <c r="D240" s="46"/>
      <c r="E240" s="40"/>
      <c r="F240" s="43"/>
      <c r="G240" s="43"/>
      <c r="H240" s="44"/>
    </row>
    <row r="241" spans="1:8" s="39" customFormat="1" ht="15.75" x14ac:dyDescent="0.25">
      <c r="A241" s="45" t="str">
        <f>IF(D241=0,"",1+MAX(A$8:A240))</f>
        <v/>
      </c>
      <c r="B241" s="108"/>
      <c r="C241" s="65" t="s">
        <v>199</v>
      </c>
      <c r="D241" s="46"/>
      <c r="E241" s="40"/>
      <c r="F241" s="43"/>
      <c r="G241" s="43"/>
      <c r="H241" s="44"/>
    </row>
    <row r="242" spans="1:8" s="39" customFormat="1" ht="78.75" x14ac:dyDescent="0.25">
      <c r="A242" s="45">
        <f>IF(D242=0,"",1+MAX(A$8:A241))</f>
        <v>114</v>
      </c>
      <c r="B242" s="108"/>
      <c r="C242" s="58" t="s">
        <v>200</v>
      </c>
      <c r="D242" s="46">
        <v>2</v>
      </c>
      <c r="E242" s="40" t="s">
        <v>74</v>
      </c>
      <c r="F242" s="43">
        <v>1200</v>
      </c>
      <c r="G242" s="43">
        <f t="shared" ref="G242:G245" si="56">IF(F242="","",D242*F242)</f>
        <v>2400</v>
      </c>
      <c r="H242" s="44"/>
    </row>
    <row r="243" spans="1:8" s="39" customFormat="1" ht="31.5" x14ac:dyDescent="0.25">
      <c r="A243" s="45">
        <f>IF(D243=0,"",1+MAX(A$8:A242))</f>
        <v>115</v>
      </c>
      <c r="B243" s="108"/>
      <c r="C243" s="58" t="s">
        <v>201</v>
      </c>
      <c r="D243" s="46">
        <v>1</v>
      </c>
      <c r="E243" s="40" t="s">
        <v>74</v>
      </c>
      <c r="F243" s="43">
        <v>800</v>
      </c>
      <c r="G243" s="43">
        <f t="shared" si="56"/>
        <v>800</v>
      </c>
      <c r="H243" s="44"/>
    </row>
    <row r="244" spans="1:8" s="39" customFormat="1" ht="31.5" x14ac:dyDescent="0.25">
      <c r="A244" s="45">
        <f>IF(D244=0,"",1+MAX(A$8:A243))</f>
        <v>116</v>
      </c>
      <c r="B244" s="108"/>
      <c r="C244" s="58" t="s">
        <v>202</v>
      </c>
      <c r="D244" s="46">
        <v>1</v>
      </c>
      <c r="E244" s="40" t="s">
        <v>74</v>
      </c>
      <c r="F244" s="43">
        <v>800</v>
      </c>
      <c r="G244" s="43">
        <f t="shared" si="56"/>
        <v>800</v>
      </c>
      <c r="H244" s="44"/>
    </row>
    <row r="245" spans="1:8" s="39" customFormat="1" ht="94.5" x14ac:dyDescent="0.25">
      <c r="A245" s="45">
        <f>IF(D245=0,"",1+MAX(A$8:A244))</f>
        <v>117</v>
      </c>
      <c r="B245" s="108"/>
      <c r="C245" s="58" t="s">
        <v>203</v>
      </c>
      <c r="D245" s="46">
        <v>1</v>
      </c>
      <c r="E245" s="40" t="s">
        <v>74</v>
      </c>
      <c r="F245" s="43">
        <v>800</v>
      </c>
      <c r="G245" s="43">
        <f t="shared" si="56"/>
        <v>800</v>
      </c>
      <c r="H245" s="44"/>
    </row>
    <row r="246" spans="1:8" s="39" customFormat="1" ht="15.75" x14ac:dyDescent="0.25">
      <c r="A246" s="45" t="str">
        <f>IF(D246=0,"",1+MAX(A$8:A245))</f>
        <v/>
      </c>
      <c r="B246" s="108"/>
      <c r="C246" s="62"/>
      <c r="D246" s="46"/>
      <c r="E246" s="40"/>
      <c r="F246" s="43"/>
      <c r="G246" s="43"/>
      <c r="H246" s="44"/>
    </row>
    <row r="247" spans="1:8" s="39" customFormat="1" ht="15.75" x14ac:dyDescent="0.25">
      <c r="A247" s="45" t="str">
        <f>IF(D247=0,"",1+MAX(A$8:A246))</f>
        <v/>
      </c>
      <c r="B247" s="108"/>
      <c r="C247" s="65" t="s">
        <v>204</v>
      </c>
      <c r="D247" s="46"/>
      <c r="E247" s="40"/>
      <c r="F247" s="43"/>
      <c r="G247" s="43"/>
      <c r="H247" s="44"/>
    </row>
    <row r="248" spans="1:8" s="39" customFormat="1" ht="31.5" x14ac:dyDescent="0.25">
      <c r="A248" s="45">
        <f>IF(D248=0,"",1+MAX(A$8:A247))</f>
        <v>118</v>
      </c>
      <c r="B248" s="108"/>
      <c r="C248" s="58" t="s">
        <v>205</v>
      </c>
      <c r="D248" s="46">
        <v>1</v>
      </c>
      <c r="E248" s="40" t="s">
        <v>74</v>
      </c>
      <c r="F248" s="43">
        <v>800</v>
      </c>
      <c r="G248" s="43">
        <f t="shared" ref="G248:G254" si="57">IF(F248="","",D248*F248)</f>
        <v>800</v>
      </c>
      <c r="H248" s="44"/>
    </row>
    <row r="249" spans="1:8" s="39" customFormat="1" ht="31.5" x14ac:dyDescent="0.25">
      <c r="A249" s="45">
        <f>IF(D249=0,"",1+MAX(A$8:A248))</f>
        <v>119</v>
      </c>
      <c r="B249" s="108"/>
      <c r="C249" s="58" t="s">
        <v>206</v>
      </c>
      <c r="D249" s="46">
        <v>1</v>
      </c>
      <c r="E249" s="40" t="s">
        <v>74</v>
      </c>
      <c r="F249" s="43">
        <v>700</v>
      </c>
      <c r="G249" s="43">
        <f t="shared" si="57"/>
        <v>700</v>
      </c>
      <c r="H249" s="44"/>
    </row>
    <row r="250" spans="1:8" s="39" customFormat="1" ht="31.5" x14ac:dyDescent="0.25">
      <c r="A250" s="45">
        <f>IF(D250=0,"",1+MAX(A$8:A249))</f>
        <v>120</v>
      </c>
      <c r="B250" s="108"/>
      <c r="C250" s="58" t="s">
        <v>207</v>
      </c>
      <c r="D250" s="46">
        <v>1</v>
      </c>
      <c r="E250" s="40" t="s">
        <v>74</v>
      </c>
      <c r="F250" s="43">
        <v>800</v>
      </c>
      <c r="G250" s="43">
        <f t="shared" si="57"/>
        <v>800</v>
      </c>
      <c r="H250" s="44"/>
    </row>
    <row r="251" spans="1:8" s="39" customFormat="1" ht="31.5" x14ac:dyDescent="0.25">
      <c r="A251" s="45">
        <f>IF(D251=0,"",1+MAX(A$8:A250))</f>
        <v>121</v>
      </c>
      <c r="B251" s="108"/>
      <c r="C251" s="58" t="s">
        <v>208</v>
      </c>
      <c r="D251" s="46">
        <v>5</v>
      </c>
      <c r="E251" s="40" t="s">
        <v>74</v>
      </c>
      <c r="F251" s="43">
        <v>800</v>
      </c>
      <c r="G251" s="43">
        <f t="shared" si="57"/>
        <v>4000</v>
      </c>
      <c r="H251" s="44"/>
    </row>
    <row r="252" spans="1:8" s="39" customFormat="1" ht="31.5" x14ac:dyDescent="0.25">
      <c r="A252" s="45">
        <f>IF(D252=0,"",1+MAX(A$8:A251))</f>
        <v>122</v>
      </c>
      <c r="B252" s="108"/>
      <c r="C252" s="58" t="s">
        <v>209</v>
      </c>
      <c r="D252" s="46">
        <v>5</v>
      </c>
      <c r="E252" s="40" t="s">
        <v>74</v>
      </c>
      <c r="F252" s="43">
        <v>700</v>
      </c>
      <c r="G252" s="43">
        <f t="shared" si="57"/>
        <v>3500</v>
      </c>
      <c r="H252" s="44"/>
    </row>
    <row r="253" spans="1:8" s="39" customFormat="1" ht="31.5" x14ac:dyDescent="0.25">
      <c r="A253" s="45">
        <f>IF(D253=0,"",1+MAX(A$8:A252))</f>
        <v>123</v>
      </c>
      <c r="B253" s="108"/>
      <c r="C253" s="58" t="s">
        <v>210</v>
      </c>
      <c r="D253" s="46">
        <v>1</v>
      </c>
      <c r="E253" s="40" t="s">
        <v>74</v>
      </c>
      <c r="F253" s="43">
        <v>900</v>
      </c>
      <c r="G253" s="43">
        <f t="shared" si="57"/>
        <v>900</v>
      </c>
      <c r="H253" s="44"/>
    </row>
    <row r="254" spans="1:8" s="39" customFormat="1" ht="94.5" x14ac:dyDescent="0.25">
      <c r="A254" s="45">
        <f>IF(D254=0,"",1+MAX(A$8:A253))</f>
        <v>124</v>
      </c>
      <c r="B254" s="108"/>
      <c r="C254" s="58" t="s">
        <v>211</v>
      </c>
      <c r="D254" s="46">
        <v>4</v>
      </c>
      <c r="E254" s="40" t="s">
        <v>74</v>
      </c>
      <c r="F254" s="43">
        <v>800</v>
      </c>
      <c r="G254" s="43">
        <f t="shared" si="57"/>
        <v>3200</v>
      </c>
      <c r="H254" s="44"/>
    </row>
    <row r="255" spans="1:8" s="39" customFormat="1" ht="31.5" x14ac:dyDescent="0.25">
      <c r="A255" s="45" t="str">
        <f>IF(D255=0,"",1+MAX(A$8:A254))</f>
        <v/>
      </c>
      <c r="B255" s="108"/>
      <c r="C255" s="59" t="s">
        <v>281</v>
      </c>
      <c r="D255" s="46"/>
      <c r="E255" s="40"/>
      <c r="F255" s="43"/>
      <c r="G255" s="43"/>
      <c r="H255" s="44"/>
    </row>
    <row r="256" spans="1:8" s="39" customFormat="1" ht="15.75" x14ac:dyDescent="0.25">
      <c r="A256" s="45" t="str">
        <f>IF(D256=0,"",1+MAX(A$8:A255))</f>
        <v/>
      </c>
      <c r="B256" s="108"/>
      <c r="C256" s="62" t="s">
        <v>212</v>
      </c>
      <c r="D256" s="46"/>
      <c r="E256" s="40"/>
      <c r="F256" s="43"/>
      <c r="G256" s="43"/>
      <c r="H256" s="44"/>
    </row>
    <row r="257" spans="1:8" s="39" customFormat="1" ht="15.75" x14ac:dyDescent="0.25">
      <c r="A257" s="45">
        <f>IF(D257=0,"",1+MAX(A$8:A256))</f>
        <v>125</v>
      </c>
      <c r="B257" s="108"/>
      <c r="C257" s="58" t="s">
        <v>213</v>
      </c>
      <c r="D257" s="46">
        <v>1</v>
      </c>
      <c r="E257" s="40" t="s">
        <v>74</v>
      </c>
      <c r="F257" s="43">
        <v>530</v>
      </c>
      <c r="G257" s="43">
        <f t="shared" ref="G257:G259" si="58">IF(F257="","",D257*F257)</f>
        <v>530</v>
      </c>
      <c r="H257" s="44"/>
    </row>
    <row r="258" spans="1:8" s="39" customFormat="1" ht="15.75" x14ac:dyDescent="0.25">
      <c r="A258" s="45">
        <f>IF(D258=0,"",1+MAX(A$8:A257))</f>
        <v>126</v>
      </c>
      <c r="B258" s="108"/>
      <c r="C258" s="58" t="s">
        <v>214</v>
      </c>
      <c r="D258" s="46">
        <v>1</v>
      </c>
      <c r="E258" s="40" t="s">
        <v>74</v>
      </c>
      <c r="F258" s="43">
        <v>1340</v>
      </c>
      <c r="G258" s="43">
        <f t="shared" si="58"/>
        <v>1340</v>
      </c>
      <c r="H258" s="44"/>
    </row>
    <row r="259" spans="1:8" s="39" customFormat="1" ht="15.75" x14ac:dyDescent="0.25">
      <c r="A259" s="45">
        <f>IF(D259=0,"",1+MAX(A$8:A258))</f>
        <v>127</v>
      </c>
      <c r="B259" s="109"/>
      <c r="C259" s="58" t="s">
        <v>215</v>
      </c>
      <c r="D259" s="46">
        <v>1</v>
      </c>
      <c r="E259" s="40" t="s">
        <v>74</v>
      </c>
      <c r="F259" s="43">
        <v>800</v>
      </c>
      <c r="G259" s="43">
        <f t="shared" si="58"/>
        <v>800</v>
      </c>
      <c r="H259" s="44"/>
    </row>
    <row r="260" spans="1:8" s="39" customFormat="1" ht="15.75" x14ac:dyDescent="0.25">
      <c r="A260" s="45"/>
      <c r="B260" s="47"/>
      <c r="C260" s="62"/>
      <c r="D260" s="46"/>
      <c r="E260" s="40"/>
      <c r="F260" s="43"/>
      <c r="G260" s="43"/>
      <c r="H260" s="44"/>
    </row>
    <row r="261" spans="1:8" s="104" customFormat="1" ht="15.75" x14ac:dyDescent="0.25">
      <c r="A261" s="98"/>
      <c r="B261" s="99"/>
      <c r="C261" s="100" t="s">
        <v>29</v>
      </c>
      <c r="D261" s="101"/>
      <c r="E261" s="101"/>
      <c r="F261" s="102" t="str">
        <f t="shared" ref="F261" si="59">IF(D261=0,"",0)</f>
        <v/>
      </c>
      <c r="G261" s="102" t="str">
        <f t="shared" ref="G261" si="60">IF(F261="","",D261*F261)</f>
        <v/>
      </c>
      <c r="H261" s="103">
        <f>(SUM(G230:G261))</f>
        <v>41420</v>
      </c>
    </row>
    <row r="262" spans="1:8" s="104" customFormat="1" ht="15.75" x14ac:dyDescent="0.25">
      <c r="A262" s="128"/>
      <c r="B262" s="129"/>
      <c r="C262" s="129"/>
      <c r="D262" s="129"/>
      <c r="E262" s="129"/>
      <c r="F262" s="129"/>
      <c r="G262" s="129"/>
      <c r="H262" s="130"/>
    </row>
    <row r="263" spans="1:8" s="53" customFormat="1" ht="15.75" x14ac:dyDescent="0.25">
      <c r="A263" s="54"/>
      <c r="B263" s="54"/>
      <c r="C263" s="55" t="s">
        <v>23</v>
      </c>
      <c r="D263" s="54"/>
      <c r="E263" s="54"/>
      <c r="F263" s="54"/>
      <c r="G263" s="54"/>
      <c r="H263" s="54"/>
    </row>
    <row r="264" spans="1:8" s="39" customFormat="1" ht="15.75" x14ac:dyDescent="0.25">
      <c r="A264" s="45" t="str">
        <f>IF(D264=0,"",1+MAX(A$8:A263))</f>
        <v/>
      </c>
      <c r="B264" s="47"/>
      <c r="C264" s="62"/>
      <c r="D264" s="46"/>
      <c r="E264" s="40"/>
      <c r="F264" s="43" t="str">
        <f>IF(D264=0,"",0)</f>
        <v/>
      </c>
      <c r="G264" s="43" t="str">
        <f t="shared" ref="G264:G297" si="61">IF(F264="","",D264*F264)</f>
        <v/>
      </c>
      <c r="H264" s="44"/>
    </row>
    <row r="265" spans="1:8" s="39" customFormat="1" ht="15.75" x14ac:dyDescent="0.25">
      <c r="A265" s="45"/>
      <c r="B265" s="47"/>
      <c r="C265" s="62" t="s">
        <v>154</v>
      </c>
      <c r="D265" s="46"/>
      <c r="E265" s="40"/>
      <c r="F265" s="43"/>
      <c r="G265" s="43"/>
      <c r="H265" s="44"/>
    </row>
    <row r="266" spans="1:8" s="39" customFormat="1" ht="15.75" x14ac:dyDescent="0.25">
      <c r="A266" s="45">
        <f>IF(D266=0,"",1+MAX(A$8:A265))</f>
        <v>128</v>
      </c>
      <c r="B266" s="107" t="s">
        <v>308</v>
      </c>
      <c r="C266" s="58" t="s">
        <v>155</v>
      </c>
      <c r="D266" s="46">
        <v>313.86</v>
      </c>
      <c r="E266" s="40" t="s">
        <v>62</v>
      </c>
      <c r="F266" s="43">
        <v>25</v>
      </c>
      <c r="G266" s="43">
        <f t="shared" ref="G266:G269" si="62">IF(F266="","",D266*F266)</f>
        <v>7846.5</v>
      </c>
      <c r="H266" s="44"/>
    </row>
    <row r="267" spans="1:8" s="39" customFormat="1" ht="15.75" x14ac:dyDescent="0.25">
      <c r="A267" s="45">
        <f>IF(D267=0,"",1+MAX(A$8:A266))</f>
        <v>129</v>
      </c>
      <c r="B267" s="108"/>
      <c r="C267" s="58" t="s">
        <v>156</v>
      </c>
      <c r="D267" s="46">
        <v>339.94</v>
      </c>
      <c r="E267" s="40" t="s">
        <v>62</v>
      </c>
      <c r="F267" s="43">
        <v>8</v>
      </c>
      <c r="G267" s="43">
        <f t="shared" si="62"/>
        <v>2719.52</v>
      </c>
      <c r="H267" s="44"/>
    </row>
    <row r="268" spans="1:8" s="39" customFormat="1" ht="15.75" x14ac:dyDescent="0.25">
      <c r="A268" s="45">
        <f>IF(D268=0,"",1+MAX(A$8:A267))</f>
        <v>130</v>
      </c>
      <c r="B268" s="108"/>
      <c r="C268" s="58" t="s">
        <v>157</v>
      </c>
      <c r="D268" s="46">
        <v>538.35</v>
      </c>
      <c r="E268" s="40" t="s">
        <v>62</v>
      </c>
      <c r="F268" s="43">
        <v>8</v>
      </c>
      <c r="G268" s="43">
        <f t="shared" si="62"/>
        <v>4306.8</v>
      </c>
      <c r="H268" s="44"/>
    </row>
    <row r="269" spans="1:8" s="39" customFormat="1" ht="15.75" x14ac:dyDescent="0.25">
      <c r="A269" s="45">
        <f>IF(D269=0,"",1+MAX(A$8:A268))</f>
        <v>131</v>
      </c>
      <c r="B269" s="108"/>
      <c r="C269" s="58" t="s">
        <v>158</v>
      </c>
      <c r="D269" s="46">
        <v>29.23</v>
      </c>
      <c r="E269" s="40" t="s">
        <v>62</v>
      </c>
      <c r="F269" s="43">
        <v>8</v>
      </c>
      <c r="G269" s="43">
        <f t="shared" si="62"/>
        <v>233.84</v>
      </c>
      <c r="H269" s="44"/>
    </row>
    <row r="270" spans="1:8" s="39" customFormat="1" ht="15.75" x14ac:dyDescent="0.25">
      <c r="A270" s="45" t="str">
        <f>IF(D270=0,"",1+MAX(A$8:A269))</f>
        <v/>
      </c>
      <c r="B270" s="108"/>
      <c r="C270" s="62"/>
      <c r="D270" s="46"/>
      <c r="E270" s="40"/>
      <c r="F270" s="43"/>
      <c r="G270" s="43"/>
      <c r="H270" s="44"/>
    </row>
    <row r="271" spans="1:8" s="39" customFormat="1" ht="15.75" x14ac:dyDescent="0.25">
      <c r="A271" s="45" t="str">
        <f>IF(D271=0,"",1+MAX(A$8:A270))</f>
        <v/>
      </c>
      <c r="B271" s="108"/>
      <c r="C271" s="62" t="s">
        <v>159</v>
      </c>
      <c r="D271" s="46"/>
      <c r="E271" s="40"/>
      <c r="F271" s="43"/>
      <c r="G271" s="43"/>
      <c r="H271" s="44"/>
    </row>
    <row r="272" spans="1:8" s="39" customFormat="1" ht="31.5" x14ac:dyDescent="0.25">
      <c r="A272" s="45">
        <f>IF(D272=0,"",1+MAX(A$8:A271))</f>
        <v>132</v>
      </c>
      <c r="B272" s="108"/>
      <c r="C272" s="58" t="s">
        <v>284</v>
      </c>
      <c r="D272" s="46">
        <v>562.78</v>
      </c>
      <c r="E272" s="40" t="s">
        <v>95</v>
      </c>
      <c r="F272" s="43">
        <v>5</v>
      </c>
      <c r="G272" s="43">
        <f t="shared" ref="G272:G273" si="63">IF(F272="","",D272*F272)</f>
        <v>2813.8999999999996</v>
      </c>
      <c r="H272" s="44"/>
    </row>
    <row r="273" spans="1:8" s="39" customFormat="1" ht="31.5" x14ac:dyDescent="0.25">
      <c r="A273" s="45">
        <f>IF(D273=0,"",1+MAX(A$8:A272))</f>
        <v>133</v>
      </c>
      <c r="B273" s="108"/>
      <c r="C273" s="58" t="s">
        <v>287</v>
      </c>
      <c r="D273" s="46">
        <v>91.67</v>
      </c>
      <c r="E273" s="40" t="s">
        <v>95</v>
      </c>
      <c r="F273" s="43">
        <v>5</v>
      </c>
      <c r="G273" s="43">
        <f t="shared" si="63"/>
        <v>458.35</v>
      </c>
      <c r="H273" s="44"/>
    </row>
    <row r="274" spans="1:8" s="39" customFormat="1" ht="15.75" x14ac:dyDescent="0.25">
      <c r="A274" s="45" t="str">
        <f>IF(D274=0,"",1+MAX(A$8:A273))</f>
        <v/>
      </c>
      <c r="B274" s="108"/>
      <c r="C274" s="62"/>
      <c r="D274" s="46"/>
      <c r="E274" s="40"/>
      <c r="F274" s="43"/>
      <c r="G274" s="43"/>
      <c r="H274" s="44"/>
    </row>
    <row r="275" spans="1:8" s="39" customFormat="1" ht="15.75" x14ac:dyDescent="0.25">
      <c r="A275" s="45" t="str">
        <f>IF(D275=0,"",1+MAX(A$8:A274))</f>
        <v/>
      </c>
      <c r="B275" s="108"/>
      <c r="C275" s="62" t="s">
        <v>160</v>
      </c>
      <c r="D275" s="46"/>
      <c r="E275" s="40"/>
      <c r="F275" s="43"/>
      <c r="G275" s="43"/>
      <c r="H275" s="44"/>
    </row>
    <row r="276" spans="1:8" s="39" customFormat="1" ht="47.25" x14ac:dyDescent="0.25">
      <c r="A276" s="45">
        <f>IF(D276=0,"",1+MAX(A$8:A275))</f>
        <v>134</v>
      </c>
      <c r="B276" s="108"/>
      <c r="C276" s="58" t="s">
        <v>285</v>
      </c>
      <c r="D276" s="46">
        <v>405.1</v>
      </c>
      <c r="E276" s="40" t="s">
        <v>95</v>
      </c>
      <c r="F276" s="43">
        <v>5</v>
      </c>
      <c r="G276" s="43">
        <f t="shared" ref="G276:G277" si="64">IF(F276="","",D276*F276)</f>
        <v>2025.5</v>
      </c>
      <c r="H276" s="44"/>
    </row>
    <row r="277" spans="1:8" s="39" customFormat="1" ht="31.5" x14ac:dyDescent="0.25">
      <c r="A277" s="45">
        <f>IF(D277=0,"",1+MAX(A$8:A276))</f>
        <v>135</v>
      </c>
      <c r="B277" s="108"/>
      <c r="C277" s="58" t="s">
        <v>286</v>
      </c>
      <c r="D277" s="46">
        <v>73.12</v>
      </c>
      <c r="E277" s="40" t="s">
        <v>95</v>
      </c>
      <c r="F277" s="43">
        <v>5</v>
      </c>
      <c r="G277" s="43">
        <f t="shared" si="64"/>
        <v>365.6</v>
      </c>
      <c r="H277" s="44"/>
    </row>
    <row r="278" spans="1:8" s="39" customFormat="1" ht="15.75" x14ac:dyDescent="0.25">
      <c r="A278" s="45" t="str">
        <f>IF(D278=0,"",1+MAX(A$8:A277))</f>
        <v/>
      </c>
      <c r="B278" s="108"/>
      <c r="C278" s="62"/>
      <c r="D278" s="46"/>
      <c r="E278" s="40"/>
      <c r="F278" s="43"/>
      <c r="G278" s="43"/>
      <c r="H278" s="44"/>
    </row>
    <row r="279" spans="1:8" s="39" customFormat="1" ht="15.75" x14ac:dyDescent="0.25">
      <c r="A279" s="45" t="str">
        <f>IF(D279=0,"",1+MAX(A$8:A278))</f>
        <v/>
      </c>
      <c r="B279" s="108"/>
      <c r="C279" s="62" t="s">
        <v>310</v>
      </c>
      <c r="D279" s="46"/>
      <c r="E279" s="40"/>
      <c r="F279" s="43"/>
      <c r="G279" s="43"/>
      <c r="H279" s="44"/>
    </row>
    <row r="280" spans="1:8" s="39" customFormat="1" ht="15.75" x14ac:dyDescent="0.25">
      <c r="A280" s="45">
        <f>IF(D280=0,"",1+MAX(A$8:A279))</f>
        <v>136</v>
      </c>
      <c r="B280" s="108"/>
      <c r="C280" s="58" t="s">
        <v>311</v>
      </c>
      <c r="D280" s="46">
        <v>47.001999999999995</v>
      </c>
      <c r="E280" s="40" t="s">
        <v>95</v>
      </c>
      <c r="F280" s="43">
        <v>15</v>
      </c>
      <c r="G280" s="43">
        <f t="shared" ref="G280" si="65">IF(F280="","",D280*F280)</f>
        <v>705.03</v>
      </c>
      <c r="H280" s="44"/>
    </row>
    <row r="281" spans="1:8" s="39" customFormat="1" ht="15.75" x14ac:dyDescent="0.25">
      <c r="A281" s="45" t="str">
        <f>IF(D281=0,"",1+MAX(A$8:A280))</f>
        <v/>
      </c>
      <c r="B281" s="108"/>
      <c r="C281" s="62"/>
      <c r="D281" s="46"/>
      <c r="E281" s="40"/>
      <c r="F281" s="43"/>
      <c r="G281" s="43"/>
      <c r="H281" s="44"/>
    </row>
    <row r="282" spans="1:8" s="39" customFormat="1" ht="15.75" x14ac:dyDescent="0.25">
      <c r="A282" s="45" t="str">
        <f>IF(D282=0,"",1+MAX(A$8:A281))</f>
        <v/>
      </c>
      <c r="B282" s="108"/>
      <c r="C282" s="62" t="s">
        <v>161</v>
      </c>
      <c r="D282" s="46"/>
      <c r="E282" s="40"/>
      <c r="F282" s="43"/>
      <c r="G282" s="43"/>
      <c r="H282" s="44"/>
    </row>
    <row r="283" spans="1:8" s="39" customFormat="1" ht="15.75" x14ac:dyDescent="0.25">
      <c r="A283" s="45">
        <f>IF(D283=0,"",1+MAX(A$8:A282))</f>
        <v>137</v>
      </c>
      <c r="B283" s="108"/>
      <c r="C283" s="58" t="s">
        <v>162</v>
      </c>
      <c r="D283" s="46">
        <v>1445.6</v>
      </c>
      <c r="E283" s="40" t="s">
        <v>62</v>
      </c>
      <c r="F283" s="43">
        <v>2</v>
      </c>
      <c r="G283" s="43">
        <f t="shared" ref="G283:G287" si="66">IF(F283="","",D283*F283)</f>
        <v>2891.2</v>
      </c>
      <c r="H283" s="44"/>
    </row>
    <row r="284" spans="1:8" s="39" customFormat="1" ht="15.75" x14ac:dyDescent="0.25">
      <c r="A284" s="45">
        <f>IF(D284=0,"",1+MAX(A$8:A283))</f>
        <v>138</v>
      </c>
      <c r="B284" s="108"/>
      <c r="C284" s="58" t="s">
        <v>163</v>
      </c>
      <c r="D284" s="46">
        <v>48.29</v>
      </c>
      <c r="E284" s="40" t="s">
        <v>62</v>
      </c>
      <c r="F284" s="43">
        <v>2</v>
      </c>
      <c r="G284" s="43">
        <f t="shared" si="66"/>
        <v>96.58</v>
      </c>
      <c r="H284" s="44"/>
    </row>
    <row r="285" spans="1:8" s="39" customFormat="1" ht="15.75" x14ac:dyDescent="0.25">
      <c r="A285" s="45">
        <f>IF(D285=0,"",1+MAX(A$8:A284))</f>
        <v>139</v>
      </c>
      <c r="B285" s="108"/>
      <c r="C285" s="58" t="s">
        <v>164</v>
      </c>
      <c r="D285" s="46">
        <v>205.23</v>
      </c>
      <c r="E285" s="40" t="s">
        <v>62</v>
      </c>
      <c r="F285" s="43">
        <v>2</v>
      </c>
      <c r="G285" s="43">
        <f t="shared" si="66"/>
        <v>410.46</v>
      </c>
      <c r="H285" s="44"/>
    </row>
    <row r="286" spans="1:8" s="39" customFormat="1" ht="15.75" x14ac:dyDescent="0.25">
      <c r="A286" s="45">
        <f>IF(D286=0,"",1+MAX(A$8:A285))</f>
        <v>140</v>
      </c>
      <c r="B286" s="108"/>
      <c r="C286" s="58" t="s">
        <v>165</v>
      </c>
      <c r="D286" s="46">
        <v>735.38499999999999</v>
      </c>
      <c r="E286" s="40" t="s">
        <v>62</v>
      </c>
      <c r="F286" s="43">
        <v>2</v>
      </c>
      <c r="G286" s="43">
        <f t="shared" si="66"/>
        <v>1470.77</v>
      </c>
      <c r="H286" s="44"/>
    </row>
    <row r="287" spans="1:8" s="39" customFormat="1" ht="15.75" x14ac:dyDescent="0.25">
      <c r="A287" s="45">
        <f>IF(D287=0,"",1+MAX(A$8:A286))</f>
        <v>141</v>
      </c>
      <c r="B287" s="108"/>
      <c r="C287" s="58" t="s">
        <v>166</v>
      </c>
      <c r="D287" s="46">
        <f>5069.935-735</f>
        <v>4334.9350000000004</v>
      </c>
      <c r="E287" s="40" t="s">
        <v>62</v>
      </c>
      <c r="F287" s="43">
        <v>2</v>
      </c>
      <c r="G287" s="43">
        <f t="shared" si="66"/>
        <v>8669.8700000000008</v>
      </c>
      <c r="H287" s="44"/>
    </row>
    <row r="288" spans="1:8" s="39" customFormat="1" ht="15.75" x14ac:dyDescent="0.25">
      <c r="A288" s="45" t="str">
        <f>IF(D288=0,"",1+MAX(A$8:A287))</f>
        <v/>
      </c>
      <c r="B288" s="108"/>
      <c r="C288" s="62"/>
      <c r="D288" s="46"/>
      <c r="E288" s="40"/>
      <c r="F288" s="43"/>
      <c r="G288" s="43"/>
      <c r="H288" s="44"/>
    </row>
    <row r="289" spans="1:8" s="39" customFormat="1" ht="15.75" x14ac:dyDescent="0.25">
      <c r="A289" s="45" t="str">
        <f>IF(D289=0,"",1+MAX(A$8:A288))</f>
        <v/>
      </c>
      <c r="B289" s="108"/>
      <c r="C289" s="62" t="s">
        <v>167</v>
      </c>
      <c r="D289" s="46"/>
      <c r="E289" s="40"/>
      <c r="F289" s="43"/>
      <c r="G289" s="43"/>
      <c r="H289" s="44"/>
    </row>
    <row r="290" spans="1:8" s="39" customFormat="1" ht="15.75" x14ac:dyDescent="0.25">
      <c r="A290" s="45">
        <f>IF(D290=0,"",1+MAX(A$8:A289))</f>
        <v>142</v>
      </c>
      <c r="B290" s="108"/>
      <c r="C290" s="58" t="s">
        <v>168</v>
      </c>
      <c r="D290" s="46">
        <v>1699.12</v>
      </c>
      <c r="E290" s="40" t="s">
        <v>62</v>
      </c>
      <c r="F290" s="43">
        <v>2.5</v>
      </c>
      <c r="G290" s="43">
        <f t="shared" ref="G290:G292" si="67">IF(F290="","",D290*F290)</f>
        <v>4247.7999999999993</v>
      </c>
      <c r="H290" s="44"/>
    </row>
    <row r="291" spans="1:8" s="39" customFormat="1" ht="15.75" x14ac:dyDescent="0.25">
      <c r="A291" s="45">
        <f>IF(D291=0,"",1+MAX(A$8:A290))</f>
        <v>143</v>
      </c>
      <c r="B291" s="108"/>
      <c r="C291" s="58" t="s">
        <v>169</v>
      </c>
      <c r="D291" s="46">
        <v>2618.62</v>
      </c>
      <c r="E291" s="40" t="s">
        <v>62</v>
      </c>
      <c r="F291" s="43">
        <v>1.5</v>
      </c>
      <c r="G291" s="43">
        <f t="shared" si="67"/>
        <v>3927.93</v>
      </c>
      <c r="H291" s="44"/>
    </row>
    <row r="292" spans="1:8" s="39" customFormat="1" ht="15.75" x14ac:dyDescent="0.25">
      <c r="A292" s="45">
        <f>IF(D292=0,"",1+MAX(A$8:A291))</f>
        <v>144</v>
      </c>
      <c r="B292" s="108"/>
      <c r="C292" s="58" t="s">
        <v>170</v>
      </c>
      <c r="D292" s="46">
        <f>5069.935-551.665</f>
        <v>4518.2700000000004</v>
      </c>
      <c r="E292" s="40" t="s">
        <v>62</v>
      </c>
      <c r="F292" s="43">
        <v>1.5</v>
      </c>
      <c r="G292" s="43">
        <f t="shared" si="67"/>
        <v>6777.4050000000007</v>
      </c>
      <c r="H292" s="44"/>
    </row>
    <row r="293" spans="1:8" s="39" customFormat="1" ht="15.75" x14ac:dyDescent="0.25">
      <c r="A293" s="45" t="str">
        <f>IF(D293=0,"",1+MAX(A$8:A292))</f>
        <v/>
      </c>
      <c r="B293" s="108"/>
      <c r="C293" s="62"/>
      <c r="D293" s="46"/>
      <c r="E293" s="40"/>
      <c r="F293" s="43"/>
      <c r="G293" s="43"/>
      <c r="H293" s="44"/>
    </row>
    <row r="294" spans="1:8" s="39" customFormat="1" ht="15.75" x14ac:dyDescent="0.25">
      <c r="A294" s="45" t="str">
        <f>IF(D294=0,"",1+MAX(A$8:A293))</f>
        <v/>
      </c>
      <c r="B294" s="108"/>
      <c r="C294" s="62" t="s">
        <v>171</v>
      </c>
      <c r="D294" s="46"/>
      <c r="E294" s="40"/>
      <c r="F294" s="43"/>
      <c r="G294" s="43"/>
      <c r="H294" s="44"/>
    </row>
    <row r="295" spans="1:8" s="39" customFormat="1" ht="15.75" x14ac:dyDescent="0.25">
      <c r="A295" s="45">
        <f>IF(D295=0,"",1+MAX(A$8:A294))</f>
        <v>145</v>
      </c>
      <c r="B295" s="109"/>
      <c r="C295" s="58" t="s">
        <v>172</v>
      </c>
      <c r="D295" s="46">
        <v>551.66499999999996</v>
      </c>
      <c r="E295" s="40" t="s">
        <v>62</v>
      </c>
      <c r="F295" s="43">
        <v>15</v>
      </c>
      <c r="G295" s="43">
        <f t="shared" ref="G295" si="68">IF(F295="","",D295*F295)</f>
        <v>8274.9749999999985</v>
      </c>
      <c r="H295" s="44"/>
    </row>
    <row r="296" spans="1:8" s="39" customFormat="1" ht="15.75" x14ac:dyDescent="0.25">
      <c r="A296" s="45"/>
      <c r="B296" s="47"/>
      <c r="C296" s="62"/>
      <c r="D296" s="46"/>
      <c r="E296" s="40"/>
      <c r="F296" s="43"/>
      <c r="G296" s="43"/>
      <c r="H296" s="44"/>
    </row>
    <row r="297" spans="1:8" s="39" customFormat="1" ht="15.75" x14ac:dyDescent="0.25">
      <c r="A297" s="45"/>
      <c r="B297" s="47"/>
      <c r="C297" s="48" t="s">
        <v>22</v>
      </c>
      <c r="D297" s="49"/>
      <c r="E297" s="49"/>
      <c r="F297" s="43" t="str">
        <f>IF(D297=0,"",0)</f>
        <v/>
      </c>
      <c r="G297" s="43" t="str">
        <f t="shared" si="61"/>
        <v/>
      </c>
      <c r="H297" s="51">
        <f>(SUM(G264:G297))</f>
        <v>58242.03</v>
      </c>
    </row>
    <row r="298" spans="1:8" s="39" customFormat="1" ht="15.75" x14ac:dyDescent="0.25">
      <c r="A298" s="112"/>
      <c r="B298" s="113"/>
      <c r="C298" s="113"/>
      <c r="D298" s="113"/>
      <c r="E298" s="113"/>
      <c r="F298" s="113"/>
      <c r="G298" s="113"/>
      <c r="H298" s="114"/>
    </row>
    <row r="299" spans="1:8" s="53" customFormat="1" ht="15.75" x14ac:dyDescent="0.25">
      <c r="A299" s="54"/>
      <c r="B299" s="54"/>
      <c r="C299" s="55" t="s">
        <v>52</v>
      </c>
      <c r="D299" s="54"/>
      <c r="E299" s="54"/>
      <c r="F299" s="54"/>
      <c r="G299" s="54"/>
      <c r="H299" s="54"/>
    </row>
    <row r="300" spans="1:8" s="39" customFormat="1" ht="15.75" x14ac:dyDescent="0.25">
      <c r="A300" s="45" t="str">
        <f>IF(D300=0,"",1+MAX(A$8:A299))</f>
        <v/>
      </c>
      <c r="B300" s="47"/>
      <c r="C300" s="62"/>
      <c r="D300" s="46"/>
      <c r="E300" s="40"/>
      <c r="F300" s="43" t="str">
        <f>IF(D300=0,"",0)</f>
        <v/>
      </c>
      <c r="G300" s="43" t="str">
        <f t="shared" ref="G300:G317" si="69">IF(F300="","",D300*F300)</f>
        <v/>
      </c>
      <c r="H300" s="44"/>
    </row>
    <row r="301" spans="1:8" s="39" customFormat="1" ht="15.75" x14ac:dyDescent="0.25">
      <c r="A301" s="45"/>
      <c r="B301" s="47"/>
      <c r="C301" s="62" t="s">
        <v>216</v>
      </c>
      <c r="D301" s="46"/>
      <c r="E301" s="40"/>
      <c r="F301" s="43"/>
      <c r="G301" s="43"/>
      <c r="H301" s="44"/>
    </row>
    <row r="302" spans="1:8" s="39" customFormat="1" ht="15.75" x14ac:dyDescent="0.25">
      <c r="A302" s="45">
        <f>IF(D302=0,"",1+MAX(A$8:A301))</f>
        <v>146</v>
      </c>
      <c r="B302" s="107" t="s">
        <v>303</v>
      </c>
      <c r="C302" s="58" t="s">
        <v>217</v>
      </c>
      <c r="D302" s="46">
        <v>1</v>
      </c>
      <c r="E302" s="40" t="s">
        <v>74</v>
      </c>
      <c r="F302" s="43">
        <v>1050</v>
      </c>
      <c r="G302" s="43">
        <f t="shared" ref="G302" si="70">IF(F302="","",D302*F302)</f>
        <v>1050</v>
      </c>
      <c r="H302" s="44"/>
    </row>
    <row r="303" spans="1:8" s="39" customFormat="1" ht="15.75" x14ac:dyDescent="0.25">
      <c r="A303" s="45" t="str">
        <f>IF(D303=0,"",1+MAX(A$8:A302))</f>
        <v/>
      </c>
      <c r="B303" s="108"/>
      <c r="C303" s="62"/>
      <c r="D303" s="46"/>
      <c r="E303" s="40"/>
      <c r="F303" s="43"/>
      <c r="G303" s="43"/>
      <c r="H303" s="44"/>
    </row>
    <row r="304" spans="1:8" s="39" customFormat="1" ht="15.75" x14ac:dyDescent="0.25">
      <c r="A304" s="45" t="str">
        <f>IF(D304=0,"",1+MAX(A$8:A303))</f>
        <v/>
      </c>
      <c r="B304" s="108"/>
      <c r="C304" s="62" t="s">
        <v>288</v>
      </c>
      <c r="D304" s="46"/>
      <c r="E304" s="40"/>
      <c r="F304" s="43"/>
      <c r="G304" s="43"/>
      <c r="H304" s="44"/>
    </row>
    <row r="305" spans="1:8" s="39" customFormat="1" ht="15.75" x14ac:dyDescent="0.25">
      <c r="A305" s="45">
        <f>IF(D305=0,"",1+MAX(A$8:A304))</f>
        <v>147</v>
      </c>
      <c r="B305" s="108"/>
      <c r="C305" s="58" t="s">
        <v>289</v>
      </c>
      <c r="D305" s="46">
        <v>5</v>
      </c>
      <c r="E305" s="40" t="s">
        <v>74</v>
      </c>
      <c r="F305" s="43">
        <v>200</v>
      </c>
      <c r="G305" s="43">
        <f t="shared" ref="G305:G306" si="71">IF(F305="","",D305*F305)</f>
        <v>1000</v>
      </c>
      <c r="H305" s="44"/>
    </row>
    <row r="306" spans="1:8" s="39" customFormat="1" ht="15.75" x14ac:dyDescent="0.25">
      <c r="A306" s="45">
        <f>IF(D306=0,"",1+MAX(A$8:A305))</f>
        <v>148</v>
      </c>
      <c r="B306" s="109"/>
      <c r="C306" s="58" t="s">
        <v>290</v>
      </c>
      <c r="D306" s="46">
        <v>2</v>
      </c>
      <c r="E306" s="40" t="s">
        <v>74</v>
      </c>
      <c r="F306" s="43">
        <v>200</v>
      </c>
      <c r="G306" s="43">
        <f t="shared" si="71"/>
        <v>400</v>
      </c>
      <c r="H306" s="44"/>
    </row>
    <row r="307" spans="1:8" s="39" customFormat="1" ht="15.75" x14ac:dyDescent="0.25">
      <c r="A307" s="45"/>
      <c r="B307" s="47"/>
      <c r="C307" s="62"/>
      <c r="D307" s="46"/>
      <c r="E307" s="40"/>
      <c r="F307" s="43"/>
      <c r="G307" s="43"/>
      <c r="H307" s="44"/>
    </row>
    <row r="308" spans="1:8" s="39" customFormat="1" ht="15.75" x14ac:dyDescent="0.25">
      <c r="A308" s="45" t="str">
        <f>IF(D308=0,"",1+MAX(A$8:A303))</f>
        <v/>
      </c>
      <c r="B308" s="47"/>
      <c r="C308" s="62" t="s">
        <v>218</v>
      </c>
      <c r="D308" s="46"/>
      <c r="E308" s="40"/>
      <c r="F308" s="43"/>
      <c r="G308" s="43"/>
      <c r="H308" s="44"/>
    </row>
    <row r="309" spans="1:8" s="39" customFormat="1" ht="15.75" x14ac:dyDescent="0.25">
      <c r="A309" s="45">
        <f>IF(D309=0,"",1+MAX(A$8:A308))</f>
        <v>149</v>
      </c>
      <c r="B309" s="107" t="s">
        <v>298</v>
      </c>
      <c r="C309" s="58" t="s">
        <v>219</v>
      </c>
      <c r="D309" s="46">
        <v>3</v>
      </c>
      <c r="E309" s="40" t="s">
        <v>74</v>
      </c>
      <c r="F309" s="43">
        <v>100</v>
      </c>
      <c r="G309" s="43">
        <f t="shared" ref="G309:G314" si="72">IF(F309="","",D309*F309)</f>
        <v>300</v>
      </c>
      <c r="H309" s="44"/>
    </row>
    <row r="310" spans="1:8" s="39" customFormat="1" ht="15.75" x14ac:dyDescent="0.25">
      <c r="A310" s="45">
        <f>IF(D310=0,"",1+MAX(A$8:A309))</f>
        <v>150</v>
      </c>
      <c r="B310" s="108"/>
      <c r="C310" s="58" t="s">
        <v>220</v>
      </c>
      <c r="D310" s="46">
        <v>4</v>
      </c>
      <c r="E310" s="40" t="s">
        <v>74</v>
      </c>
      <c r="F310" s="43">
        <v>100</v>
      </c>
      <c r="G310" s="43">
        <f t="shared" si="72"/>
        <v>400</v>
      </c>
      <c r="H310" s="44"/>
    </row>
    <row r="311" spans="1:8" s="39" customFormat="1" ht="15.75" x14ac:dyDescent="0.25">
      <c r="A311" s="45">
        <f>IF(D311=0,"",1+MAX(A$8:A310))</f>
        <v>151</v>
      </c>
      <c r="B311" s="108"/>
      <c r="C311" s="58" t="s">
        <v>221</v>
      </c>
      <c r="D311" s="46">
        <v>4</v>
      </c>
      <c r="E311" s="40" t="s">
        <v>74</v>
      </c>
      <c r="F311" s="43">
        <v>350</v>
      </c>
      <c r="G311" s="43">
        <f t="shared" si="72"/>
        <v>1400</v>
      </c>
      <c r="H311" s="44"/>
    </row>
    <row r="312" spans="1:8" s="39" customFormat="1" ht="15.75" x14ac:dyDescent="0.25">
      <c r="A312" s="45">
        <f>IF(D312=0,"",1+MAX(A$8:A311))</f>
        <v>152</v>
      </c>
      <c r="B312" s="108"/>
      <c r="C312" s="58" t="s">
        <v>222</v>
      </c>
      <c r="D312" s="46">
        <v>4</v>
      </c>
      <c r="E312" s="40" t="s">
        <v>74</v>
      </c>
      <c r="F312" s="43">
        <v>100</v>
      </c>
      <c r="G312" s="43">
        <f t="shared" si="72"/>
        <v>400</v>
      </c>
      <c r="H312" s="44"/>
    </row>
    <row r="313" spans="1:8" s="39" customFormat="1" ht="15.75" x14ac:dyDescent="0.25">
      <c r="A313" s="45">
        <f>IF(D313=0,"",1+MAX(A$8:A312))</f>
        <v>153</v>
      </c>
      <c r="B313" s="108"/>
      <c r="C313" s="58" t="s">
        <v>223</v>
      </c>
      <c r="D313" s="46">
        <v>3</v>
      </c>
      <c r="E313" s="40" t="s">
        <v>74</v>
      </c>
      <c r="F313" s="43">
        <v>120</v>
      </c>
      <c r="G313" s="43">
        <f t="shared" si="72"/>
        <v>360</v>
      </c>
      <c r="H313" s="44"/>
    </row>
    <row r="314" spans="1:8" s="39" customFormat="1" ht="15.75" x14ac:dyDescent="0.25">
      <c r="A314" s="45">
        <f>IF(D314=0,"",1+MAX(A$8:A313))</f>
        <v>154</v>
      </c>
      <c r="B314" s="109"/>
      <c r="C314" s="58" t="s">
        <v>224</v>
      </c>
      <c r="D314" s="46">
        <v>3</v>
      </c>
      <c r="E314" s="40" t="s">
        <v>74</v>
      </c>
      <c r="F314" s="43">
        <v>140</v>
      </c>
      <c r="G314" s="43">
        <f t="shared" si="72"/>
        <v>420</v>
      </c>
      <c r="H314" s="44"/>
    </row>
    <row r="315" spans="1:8" s="39" customFormat="1" ht="15.75" x14ac:dyDescent="0.25">
      <c r="A315" s="45" t="str">
        <f>IF(D315=0,"",1+MAX(A$8:A314))</f>
        <v/>
      </c>
      <c r="B315" s="47"/>
      <c r="C315" s="66" t="s">
        <v>225</v>
      </c>
      <c r="D315" s="46"/>
      <c r="E315" s="40"/>
      <c r="F315" s="43"/>
      <c r="G315" s="43"/>
      <c r="H315" s="44"/>
    </row>
    <row r="316" spans="1:8" s="39" customFormat="1" ht="15.75" x14ac:dyDescent="0.25">
      <c r="A316" s="45"/>
      <c r="B316" s="47"/>
      <c r="C316" s="62"/>
      <c r="D316" s="46"/>
      <c r="E316" s="40"/>
      <c r="F316" s="43"/>
      <c r="G316" s="43"/>
      <c r="H316" s="44"/>
    </row>
    <row r="317" spans="1:8" s="39" customFormat="1" ht="15.75" x14ac:dyDescent="0.25">
      <c r="A317" s="45"/>
      <c r="B317" s="47"/>
      <c r="C317" s="48" t="s">
        <v>53</v>
      </c>
      <c r="D317" s="49"/>
      <c r="E317" s="49"/>
      <c r="F317" s="43" t="str">
        <f>IF(D317=0,"",0)</f>
        <v/>
      </c>
      <c r="G317" s="43" t="str">
        <f t="shared" si="69"/>
        <v/>
      </c>
      <c r="H317" s="51">
        <f>(SUM(G300:G317))</f>
        <v>5730</v>
      </c>
    </row>
    <row r="318" spans="1:8" s="39" customFormat="1" ht="15.75" x14ac:dyDescent="0.25">
      <c r="A318" s="112"/>
      <c r="B318" s="113"/>
      <c r="C318" s="113"/>
      <c r="D318" s="113"/>
      <c r="E318" s="113"/>
      <c r="F318" s="113"/>
      <c r="G318" s="113"/>
      <c r="H318" s="114"/>
    </row>
    <row r="319" spans="1:8" s="53" customFormat="1" ht="15.75" x14ac:dyDescent="0.25">
      <c r="A319" s="54"/>
      <c r="B319" s="54"/>
      <c r="C319" s="55" t="s">
        <v>43</v>
      </c>
      <c r="D319" s="54"/>
      <c r="E319" s="54"/>
      <c r="F319" s="54"/>
      <c r="G319" s="54"/>
      <c r="H319" s="54"/>
    </row>
    <row r="320" spans="1:8" s="39" customFormat="1" ht="15.75" x14ac:dyDescent="0.25">
      <c r="A320" s="45" t="str">
        <f>IF(D320=0,"",1+MAX(A$8:A319))</f>
        <v/>
      </c>
      <c r="B320" s="47"/>
      <c r="C320" s="62"/>
      <c r="D320" s="46"/>
      <c r="E320" s="40"/>
      <c r="F320" s="43" t="str">
        <f>IF(D320=0,"",0)</f>
        <v/>
      </c>
      <c r="G320" s="43" t="str">
        <f t="shared" ref="G320:G327" si="73">IF(F320="","",D320*F320)</f>
        <v/>
      </c>
      <c r="H320" s="44"/>
    </row>
    <row r="321" spans="1:8" s="39" customFormat="1" ht="15.75" x14ac:dyDescent="0.25">
      <c r="A321" s="45"/>
      <c r="B321" s="47"/>
      <c r="C321" s="62" t="s">
        <v>226</v>
      </c>
      <c r="D321" s="46"/>
      <c r="E321" s="40"/>
      <c r="F321" s="43"/>
      <c r="G321" s="43"/>
      <c r="H321" s="44"/>
    </row>
    <row r="322" spans="1:8" s="39" customFormat="1" ht="15.75" x14ac:dyDescent="0.25">
      <c r="A322" s="45">
        <f>IF(D322=0,"",1+MAX(A$8:A321))</f>
        <v>155</v>
      </c>
      <c r="B322" s="107" t="s">
        <v>298</v>
      </c>
      <c r="C322" s="58" t="s">
        <v>227</v>
      </c>
      <c r="D322" s="46">
        <v>1</v>
      </c>
      <c r="E322" s="40" t="s">
        <v>74</v>
      </c>
      <c r="F322" s="43">
        <v>1500</v>
      </c>
      <c r="G322" s="43">
        <f t="shared" ref="G322:G325" si="74">IF(F322="","",D322*F322)</f>
        <v>1500</v>
      </c>
      <c r="H322" s="44"/>
    </row>
    <row r="323" spans="1:8" s="39" customFormat="1" ht="15.75" x14ac:dyDescent="0.25">
      <c r="A323" s="45">
        <f>IF(D323=0,"",1+MAX(A$8:A322))</f>
        <v>156</v>
      </c>
      <c r="B323" s="108"/>
      <c r="C323" s="58" t="s">
        <v>228</v>
      </c>
      <c r="D323" s="46">
        <v>1</v>
      </c>
      <c r="E323" s="40" t="s">
        <v>74</v>
      </c>
      <c r="F323" s="43">
        <v>2300</v>
      </c>
      <c r="G323" s="43">
        <f t="shared" si="74"/>
        <v>2300</v>
      </c>
      <c r="H323" s="44"/>
    </row>
    <row r="324" spans="1:8" s="39" customFormat="1" ht="15.75" x14ac:dyDescent="0.25">
      <c r="A324" s="45">
        <f>IF(D324=0,"",1+MAX(A$8:A323))</f>
        <v>157</v>
      </c>
      <c r="B324" s="108"/>
      <c r="C324" s="58" t="s">
        <v>229</v>
      </c>
      <c r="D324" s="46">
        <v>1</v>
      </c>
      <c r="E324" s="40" t="s">
        <v>74</v>
      </c>
      <c r="F324" s="43">
        <v>2200</v>
      </c>
      <c r="G324" s="43">
        <f t="shared" si="74"/>
        <v>2200</v>
      </c>
      <c r="H324" s="44"/>
    </row>
    <row r="325" spans="1:8" s="39" customFormat="1" ht="15.75" x14ac:dyDescent="0.25">
      <c r="A325" s="45">
        <f>IF(D325=0,"",1+MAX(A$8:A324))</f>
        <v>158</v>
      </c>
      <c r="B325" s="109"/>
      <c r="C325" s="58" t="s">
        <v>230</v>
      </c>
      <c r="D325" s="46">
        <v>1</v>
      </c>
      <c r="E325" s="40" t="s">
        <v>74</v>
      </c>
      <c r="F325" s="43">
        <v>1800</v>
      </c>
      <c r="G325" s="43">
        <f t="shared" si="74"/>
        <v>1800</v>
      </c>
      <c r="H325" s="44"/>
    </row>
    <row r="326" spans="1:8" s="39" customFormat="1" ht="15.75" x14ac:dyDescent="0.25">
      <c r="A326" s="45"/>
      <c r="B326" s="47"/>
      <c r="C326" s="62"/>
      <c r="D326" s="46"/>
      <c r="E326" s="40"/>
      <c r="F326" s="43"/>
      <c r="G326" s="43"/>
      <c r="H326" s="44"/>
    </row>
    <row r="327" spans="1:8" s="39" customFormat="1" ht="15.75" x14ac:dyDescent="0.25">
      <c r="A327" s="45"/>
      <c r="B327" s="47"/>
      <c r="C327" s="48" t="s">
        <v>44</v>
      </c>
      <c r="D327" s="49"/>
      <c r="E327" s="49"/>
      <c r="F327" s="43" t="str">
        <f>IF(D327=0,"",0)</f>
        <v/>
      </c>
      <c r="G327" s="43" t="str">
        <f t="shared" si="73"/>
        <v/>
      </c>
      <c r="H327" s="51">
        <f>(SUM(G320:G327))</f>
        <v>7800</v>
      </c>
    </row>
    <row r="328" spans="1:8" s="39" customFormat="1" ht="15.75" x14ac:dyDescent="0.25">
      <c r="A328" s="112"/>
      <c r="B328" s="113"/>
      <c r="C328" s="113"/>
      <c r="D328" s="113"/>
      <c r="E328" s="113"/>
      <c r="F328" s="113"/>
      <c r="G328" s="113"/>
      <c r="H328" s="114"/>
    </row>
    <row r="329" spans="1:8" s="53" customFormat="1" ht="15.75" x14ac:dyDescent="0.25">
      <c r="A329" s="54"/>
      <c r="B329" s="54"/>
      <c r="C329" s="55" t="s">
        <v>55</v>
      </c>
      <c r="D329" s="54"/>
      <c r="E329" s="54"/>
      <c r="F329" s="54"/>
      <c r="G329" s="54"/>
      <c r="H329" s="54"/>
    </row>
    <row r="330" spans="1:8" s="39" customFormat="1" ht="15.75" x14ac:dyDescent="0.25">
      <c r="A330" s="45" t="str">
        <f>IF(D330=0,"",1+MAX(A$8:A329))</f>
        <v/>
      </c>
      <c r="B330" s="47"/>
      <c r="C330" s="62"/>
      <c r="D330" s="46"/>
      <c r="E330" s="40"/>
      <c r="F330" s="43" t="str">
        <f>IF(D330=0,"",0)</f>
        <v/>
      </c>
      <c r="G330" s="43" t="str">
        <f t="shared" ref="G330:G337" si="75">IF(F330="","",D330*F330)</f>
        <v/>
      </c>
      <c r="H330" s="44"/>
    </row>
    <row r="331" spans="1:8" s="39" customFormat="1" ht="15.75" x14ac:dyDescent="0.25">
      <c r="A331" s="45" t="str">
        <f>IF(D331=0,"",1+MAX(A$8:A330))</f>
        <v/>
      </c>
      <c r="B331" s="47"/>
      <c r="C331" s="62" t="s">
        <v>231</v>
      </c>
      <c r="D331" s="46"/>
      <c r="E331" s="40"/>
      <c r="F331" s="43" t="str">
        <f>IF(D331=0,"",0)</f>
        <v/>
      </c>
      <c r="G331" s="43" t="str">
        <f t="shared" si="75"/>
        <v/>
      </c>
      <c r="H331" s="44"/>
    </row>
    <row r="332" spans="1:8" s="39" customFormat="1" ht="15.75" x14ac:dyDescent="0.25">
      <c r="A332" s="45">
        <f>IF(D332=0,"",1+MAX(A$8:A331))</f>
        <v>159</v>
      </c>
      <c r="B332" s="107" t="s">
        <v>298</v>
      </c>
      <c r="C332" s="58" t="s">
        <v>232</v>
      </c>
      <c r="D332" s="46">
        <v>60.25</v>
      </c>
      <c r="E332" s="40" t="s">
        <v>62</v>
      </c>
      <c r="F332" s="43">
        <v>60</v>
      </c>
      <c r="G332" s="43">
        <f t="shared" si="75"/>
        <v>3615</v>
      </c>
      <c r="H332" s="44"/>
    </row>
    <row r="333" spans="1:8" s="39" customFormat="1" ht="15.75" x14ac:dyDescent="0.25">
      <c r="A333" s="45">
        <f>IF(D333=0,"",1+MAX(A$8:A332))</f>
        <v>160</v>
      </c>
      <c r="B333" s="108"/>
      <c r="C333" s="58" t="s">
        <v>233</v>
      </c>
      <c r="D333" s="46">
        <v>38.25</v>
      </c>
      <c r="E333" s="40" t="s">
        <v>95</v>
      </c>
      <c r="F333" s="43">
        <v>30</v>
      </c>
      <c r="G333" s="43">
        <f t="shared" si="75"/>
        <v>1147.5</v>
      </c>
      <c r="H333" s="44"/>
    </row>
    <row r="334" spans="1:8" s="39" customFormat="1" ht="15.75" x14ac:dyDescent="0.25">
      <c r="A334" s="45">
        <f>IF(D334=0,"",1+MAX(A$8:A333))</f>
        <v>161</v>
      </c>
      <c r="B334" s="108"/>
      <c r="C334" s="58" t="s">
        <v>234</v>
      </c>
      <c r="D334" s="46">
        <v>23.56</v>
      </c>
      <c r="E334" s="40" t="s">
        <v>62</v>
      </c>
      <c r="F334" s="43">
        <v>60</v>
      </c>
      <c r="G334" s="43">
        <f t="shared" si="75"/>
        <v>1413.6</v>
      </c>
      <c r="H334" s="44"/>
    </row>
    <row r="335" spans="1:8" s="39" customFormat="1" ht="15.75" x14ac:dyDescent="0.25">
      <c r="A335" s="45">
        <f>IF(D335=0,"",1+MAX(A$8:A334))</f>
        <v>162</v>
      </c>
      <c r="B335" s="109"/>
      <c r="C335" s="58" t="s">
        <v>235</v>
      </c>
      <c r="D335" s="46">
        <v>17.510000000000002</v>
      </c>
      <c r="E335" s="40" t="s">
        <v>95</v>
      </c>
      <c r="F335" s="43">
        <v>30</v>
      </c>
      <c r="G335" s="43">
        <f t="shared" si="75"/>
        <v>525.30000000000007</v>
      </c>
      <c r="H335" s="44"/>
    </row>
    <row r="336" spans="1:8" s="39" customFormat="1" ht="15.75" x14ac:dyDescent="0.25">
      <c r="A336" s="45"/>
      <c r="B336" s="47"/>
      <c r="C336" s="41" t="s">
        <v>309</v>
      </c>
      <c r="D336" s="46"/>
      <c r="E336" s="40"/>
      <c r="F336" s="43"/>
      <c r="G336" s="43"/>
      <c r="H336" s="44"/>
    </row>
    <row r="337" spans="1:8" s="39" customFormat="1" ht="15.75" x14ac:dyDescent="0.25">
      <c r="A337" s="45"/>
      <c r="B337" s="47"/>
      <c r="C337" s="48" t="s">
        <v>56</v>
      </c>
      <c r="D337" s="49"/>
      <c r="E337" s="49"/>
      <c r="F337" s="43" t="str">
        <f>IF(D337=0,"",0)</f>
        <v/>
      </c>
      <c r="G337" s="43" t="str">
        <f t="shared" si="75"/>
        <v/>
      </c>
      <c r="H337" s="51">
        <f>(SUM(G330:G337))</f>
        <v>6701.4000000000005</v>
      </c>
    </row>
    <row r="338" spans="1:8" s="39" customFormat="1" ht="15.75" x14ac:dyDescent="0.25">
      <c r="A338" s="112"/>
      <c r="B338" s="113"/>
      <c r="C338" s="113"/>
      <c r="D338" s="113"/>
      <c r="E338" s="113"/>
      <c r="F338" s="113"/>
      <c r="G338" s="113"/>
      <c r="H338" s="114"/>
    </row>
    <row r="339" spans="1:8" s="53" customFormat="1" ht="15.75" x14ac:dyDescent="0.25">
      <c r="A339" s="54"/>
      <c r="B339" s="54"/>
      <c r="C339" s="55" t="s">
        <v>57</v>
      </c>
      <c r="D339" s="54"/>
      <c r="E339" s="54"/>
      <c r="F339" s="54"/>
      <c r="G339" s="54"/>
      <c r="H339" s="54"/>
    </row>
    <row r="340" spans="1:8" s="39" customFormat="1" ht="15.75" x14ac:dyDescent="0.25">
      <c r="A340" s="45" t="str">
        <f>IF(D340=0,"",1+MAX(A$8:A339))</f>
        <v/>
      </c>
      <c r="B340" s="47"/>
      <c r="C340" s="62"/>
      <c r="D340" s="46"/>
      <c r="E340" s="40"/>
      <c r="F340" s="43" t="str">
        <f>IF(D340=0,"",0)</f>
        <v/>
      </c>
      <c r="G340" s="43" t="str">
        <f t="shared" ref="G340:G344" si="76">IF(F340="","",D340*F340)</f>
        <v/>
      </c>
      <c r="H340" s="44"/>
    </row>
    <row r="341" spans="1:8" s="39" customFormat="1" ht="15.75" x14ac:dyDescent="0.25">
      <c r="A341" s="45" t="str">
        <f>IF(D341=0,"",1+MAX(A$8:A340))</f>
        <v/>
      </c>
      <c r="B341" s="47"/>
      <c r="C341" s="62" t="s">
        <v>236</v>
      </c>
      <c r="D341" s="46"/>
      <c r="E341" s="40"/>
      <c r="F341" s="43" t="str">
        <f>IF(D341=0,"",0)</f>
        <v/>
      </c>
      <c r="G341" s="43" t="str">
        <f t="shared" si="76"/>
        <v/>
      </c>
      <c r="H341" s="44"/>
    </row>
    <row r="342" spans="1:8" s="39" customFormat="1" ht="15.75" x14ac:dyDescent="0.25">
      <c r="A342" s="45">
        <f>IF(D342=0,"",1+MAX(A$8:A341))</f>
        <v>163</v>
      </c>
      <c r="B342" s="40" t="s">
        <v>298</v>
      </c>
      <c r="C342" s="58" t="s">
        <v>237</v>
      </c>
      <c r="D342" s="46">
        <v>1</v>
      </c>
      <c r="E342" s="40" t="s">
        <v>74</v>
      </c>
      <c r="F342" s="43">
        <v>3500</v>
      </c>
      <c r="G342" s="43">
        <f t="shared" si="76"/>
        <v>3500</v>
      </c>
      <c r="H342" s="44"/>
    </row>
    <row r="343" spans="1:8" s="39" customFormat="1" ht="15.75" x14ac:dyDescent="0.25">
      <c r="A343" s="45" t="str">
        <f>IF(D343=0,"",1+MAX(A$8:A342))</f>
        <v/>
      </c>
      <c r="B343" s="47"/>
      <c r="C343" s="42"/>
      <c r="D343" s="46"/>
      <c r="E343" s="40"/>
      <c r="F343" s="43" t="str">
        <f>IF(D343=0,"",0)</f>
        <v/>
      </c>
      <c r="G343" s="43" t="str">
        <f t="shared" si="76"/>
        <v/>
      </c>
      <c r="H343" s="44"/>
    </row>
    <row r="344" spans="1:8" s="39" customFormat="1" ht="15.75" x14ac:dyDescent="0.25">
      <c r="A344" s="45"/>
      <c r="B344" s="47"/>
      <c r="C344" s="48" t="s">
        <v>58</v>
      </c>
      <c r="D344" s="49"/>
      <c r="E344" s="49"/>
      <c r="F344" s="43" t="str">
        <f>IF(D344=0,"",0)</f>
        <v/>
      </c>
      <c r="G344" s="43" t="str">
        <f t="shared" si="76"/>
        <v/>
      </c>
      <c r="H344" s="51">
        <f>(SUM(G340:G344))</f>
        <v>3500</v>
      </c>
    </row>
    <row r="345" spans="1:8" s="39" customFormat="1" ht="15.75" x14ac:dyDescent="0.25">
      <c r="A345" s="112"/>
      <c r="B345" s="113"/>
      <c r="C345" s="113"/>
      <c r="D345" s="113"/>
      <c r="E345" s="113"/>
      <c r="F345" s="113"/>
      <c r="G345" s="113"/>
      <c r="H345" s="114"/>
    </row>
    <row r="346" spans="1:8" s="53" customFormat="1" ht="15.75" x14ac:dyDescent="0.25">
      <c r="A346" s="54"/>
      <c r="B346" s="54"/>
      <c r="C346" s="55" t="s">
        <v>46</v>
      </c>
      <c r="D346" s="54"/>
      <c r="E346" s="54"/>
      <c r="F346" s="54"/>
      <c r="G346" s="54"/>
      <c r="H346" s="54"/>
    </row>
    <row r="347" spans="1:8" s="39" customFormat="1" ht="15.75" x14ac:dyDescent="0.25">
      <c r="A347" s="45" t="str">
        <f>IF(D347=0,"",1+MAX(A$8:A346))</f>
        <v/>
      </c>
      <c r="B347" s="47"/>
      <c r="C347" s="62"/>
      <c r="D347" s="46"/>
      <c r="E347" s="40"/>
      <c r="F347" s="43" t="str">
        <f>IF(D347=0,"",0)</f>
        <v/>
      </c>
      <c r="G347" s="43" t="str">
        <f t="shared" ref="G347:G352" si="77">IF(F347="","",D347*F347)</f>
        <v/>
      </c>
      <c r="H347" s="44"/>
    </row>
    <row r="348" spans="1:8" s="39" customFormat="1" ht="15.75" x14ac:dyDescent="0.25">
      <c r="A348" s="45" t="str">
        <f>IF(D348=0,"",1+MAX(A$8:A347))</f>
        <v/>
      </c>
      <c r="B348" s="47"/>
      <c r="C348" s="62" t="s">
        <v>238</v>
      </c>
      <c r="D348" s="46"/>
      <c r="E348" s="40"/>
      <c r="F348" s="43" t="str">
        <f>IF(D348=0,"",0)</f>
        <v/>
      </c>
      <c r="G348" s="43" t="str">
        <f t="shared" si="77"/>
        <v/>
      </c>
      <c r="H348" s="44"/>
    </row>
    <row r="349" spans="1:8" s="39" customFormat="1" ht="15.75" x14ac:dyDescent="0.25">
      <c r="A349" s="45">
        <f>IF(D349=0,"",1+MAX(A$8:A348))</f>
        <v>164</v>
      </c>
      <c r="B349" s="107" t="s">
        <v>298</v>
      </c>
      <c r="C349" s="58" t="s">
        <v>239</v>
      </c>
      <c r="D349" s="46">
        <v>3</v>
      </c>
      <c r="E349" s="40" t="s">
        <v>74</v>
      </c>
      <c r="F349" s="43">
        <v>250</v>
      </c>
      <c r="G349" s="43">
        <f t="shared" si="77"/>
        <v>750</v>
      </c>
      <c r="H349" s="44"/>
    </row>
    <row r="350" spans="1:8" s="39" customFormat="1" ht="15.75" x14ac:dyDescent="0.25">
      <c r="A350" s="45">
        <f>IF(D350=0,"",1+MAX(A$8:A349))</f>
        <v>165</v>
      </c>
      <c r="B350" s="109"/>
      <c r="C350" s="58" t="s">
        <v>240</v>
      </c>
      <c r="D350" s="46">
        <v>7</v>
      </c>
      <c r="E350" s="40" t="s">
        <v>74</v>
      </c>
      <c r="F350" s="43">
        <v>250</v>
      </c>
      <c r="G350" s="43">
        <f t="shared" si="77"/>
        <v>1750</v>
      </c>
      <c r="H350" s="44"/>
    </row>
    <row r="351" spans="1:8" s="39" customFormat="1" ht="15.75" x14ac:dyDescent="0.25">
      <c r="A351" s="45" t="str">
        <f>IF(D351=0,"",1+MAX(A$8:A350))</f>
        <v/>
      </c>
      <c r="B351" s="47"/>
      <c r="C351" s="42"/>
      <c r="D351" s="46"/>
      <c r="E351" s="40"/>
      <c r="F351" s="43" t="str">
        <f>IF(D351=0,"",0)</f>
        <v/>
      </c>
      <c r="G351" s="43" t="str">
        <f t="shared" si="77"/>
        <v/>
      </c>
      <c r="H351" s="44"/>
    </row>
    <row r="352" spans="1:8" s="39" customFormat="1" ht="15.75" x14ac:dyDescent="0.25">
      <c r="A352" s="45"/>
      <c r="B352" s="47"/>
      <c r="C352" s="48" t="s">
        <v>45</v>
      </c>
      <c r="D352" s="49"/>
      <c r="E352" s="49"/>
      <c r="F352" s="43" t="str">
        <f>IF(D352=0,"",0)</f>
        <v/>
      </c>
      <c r="G352" s="43" t="str">
        <f t="shared" si="77"/>
        <v/>
      </c>
      <c r="H352" s="51">
        <f>(SUM(G347:G352))</f>
        <v>2500</v>
      </c>
    </row>
    <row r="353" spans="1:8" s="39" customFormat="1" ht="15.75" x14ac:dyDescent="0.25">
      <c r="A353" s="112"/>
      <c r="B353" s="113"/>
      <c r="C353" s="113"/>
      <c r="D353" s="113"/>
      <c r="E353" s="113"/>
      <c r="F353" s="113"/>
      <c r="G353" s="113"/>
      <c r="H353" s="114"/>
    </row>
    <row r="354" spans="1:8" s="53" customFormat="1" ht="15.75" x14ac:dyDescent="0.25">
      <c r="A354" s="54"/>
      <c r="B354" s="54"/>
      <c r="C354" s="55" t="s">
        <v>24</v>
      </c>
      <c r="D354" s="54"/>
      <c r="E354" s="54"/>
      <c r="F354" s="54"/>
      <c r="G354" s="54"/>
      <c r="H354" s="54"/>
    </row>
    <row r="355" spans="1:8" s="39" customFormat="1" ht="15.75" x14ac:dyDescent="0.25">
      <c r="A355" s="45" t="str">
        <f>IF(D355=0,"",1+MAX(A$8:A354))</f>
        <v/>
      </c>
      <c r="B355" s="47"/>
      <c r="C355" s="62"/>
      <c r="D355" s="46"/>
      <c r="E355" s="40"/>
      <c r="F355" s="43" t="str">
        <f>IF(D355=0,"",0)</f>
        <v/>
      </c>
      <c r="G355" s="43" t="str">
        <f t="shared" ref="G355:G369" si="78">IF(F355="","",D355*F355)</f>
        <v/>
      </c>
      <c r="H355" s="44"/>
    </row>
    <row r="356" spans="1:8" s="39" customFormat="1" ht="15.75" x14ac:dyDescent="0.25">
      <c r="A356" s="45" t="str">
        <f>IF(D356=0,"",1+MAX(A$8:A355))</f>
        <v/>
      </c>
      <c r="B356" s="47"/>
      <c r="C356" s="62" t="s">
        <v>241</v>
      </c>
      <c r="D356" s="46"/>
      <c r="E356" s="40"/>
      <c r="F356" s="43" t="str">
        <f>IF(D356=0,"",0)</f>
        <v/>
      </c>
      <c r="G356" s="43" t="str">
        <f t="shared" si="78"/>
        <v/>
      </c>
      <c r="H356" s="44"/>
    </row>
    <row r="357" spans="1:8" s="39" customFormat="1" ht="15.75" x14ac:dyDescent="0.25">
      <c r="A357" s="45">
        <f>IF(D357=0,"",1+MAX(A$8:A356))</f>
        <v>166</v>
      </c>
      <c r="B357" s="107" t="s">
        <v>298</v>
      </c>
      <c r="C357" s="58" t="s">
        <v>242</v>
      </c>
      <c r="D357" s="46">
        <v>3</v>
      </c>
      <c r="E357" s="40" t="s">
        <v>74</v>
      </c>
      <c r="F357" s="43">
        <v>900</v>
      </c>
      <c r="G357" s="43">
        <f t="shared" ref="G357:G362" si="79">IF(F357="","",D357*F357)</f>
        <v>2700</v>
      </c>
      <c r="H357" s="44"/>
    </row>
    <row r="358" spans="1:8" s="39" customFormat="1" ht="15.75" x14ac:dyDescent="0.25">
      <c r="A358" s="45">
        <f>IF(D358=0,"",1+MAX(A$8:A357))</f>
        <v>167</v>
      </c>
      <c r="B358" s="108"/>
      <c r="C358" s="58" t="s">
        <v>243</v>
      </c>
      <c r="D358" s="46">
        <v>4</v>
      </c>
      <c r="E358" s="40" t="s">
        <v>74</v>
      </c>
      <c r="F358" s="43">
        <v>1000</v>
      </c>
      <c r="G358" s="43">
        <f t="shared" si="79"/>
        <v>4000</v>
      </c>
      <c r="H358" s="44"/>
    </row>
    <row r="359" spans="1:8" s="39" customFormat="1" ht="15.75" x14ac:dyDescent="0.25">
      <c r="A359" s="45">
        <f>IF(D359=0,"",1+MAX(A$8:A358))</f>
        <v>168</v>
      </c>
      <c r="B359" s="108"/>
      <c r="C359" s="58" t="s">
        <v>244</v>
      </c>
      <c r="D359" s="46">
        <v>1</v>
      </c>
      <c r="E359" s="40" t="s">
        <v>74</v>
      </c>
      <c r="F359" s="43">
        <v>1000</v>
      </c>
      <c r="G359" s="43">
        <f t="shared" si="79"/>
        <v>1000</v>
      </c>
      <c r="H359" s="44"/>
    </row>
    <row r="360" spans="1:8" s="39" customFormat="1" ht="15.75" x14ac:dyDescent="0.25">
      <c r="A360" s="45">
        <f>IF(D360=0,"",1+MAX(A$8:A359))</f>
        <v>169</v>
      </c>
      <c r="B360" s="108"/>
      <c r="C360" s="58" t="s">
        <v>245</v>
      </c>
      <c r="D360" s="46">
        <v>1</v>
      </c>
      <c r="E360" s="40" t="s">
        <v>74</v>
      </c>
      <c r="F360" s="43">
        <v>1300</v>
      </c>
      <c r="G360" s="43">
        <f t="shared" si="79"/>
        <v>1300</v>
      </c>
      <c r="H360" s="44"/>
    </row>
    <row r="361" spans="1:8" s="39" customFormat="1" ht="15.75" x14ac:dyDescent="0.25">
      <c r="A361" s="45">
        <f>IF(D361=0,"",1+MAX(A$8:A360))</f>
        <v>170</v>
      </c>
      <c r="B361" s="108"/>
      <c r="C361" s="58" t="s">
        <v>246</v>
      </c>
      <c r="D361" s="46">
        <v>2</v>
      </c>
      <c r="E361" s="40" t="s">
        <v>74</v>
      </c>
      <c r="F361" s="43">
        <v>2500</v>
      </c>
      <c r="G361" s="43">
        <f t="shared" si="79"/>
        <v>5000</v>
      </c>
      <c r="H361" s="44"/>
    </row>
    <row r="362" spans="1:8" s="39" customFormat="1" ht="15.75" x14ac:dyDescent="0.25">
      <c r="A362" s="45">
        <f>IF(D362=0,"",1+MAX(A$8:A361))</f>
        <v>171</v>
      </c>
      <c r="B362" s="108"/>
      <c r="C362" s="58" t="s">
        <v>247</v>
      </c>
      <c r="D362" s="46">
        <v>1</v>
      </c>
      <c r="E362" s="40" t="s">
        <v>74</v>
      </c>
      <c r="F362" s="43">
        <v>900</v>
      </c>
      <c r="G362" s="43">
        <f t="shared" si="79"/>
        <v>900</v>
      </c>
      <c r="H362" s="44"/>
    </row>
    <row r="363" spans="1:8" s="39" customFormat="1" ht="15.75" x14ac:dyDescent="0.25">
      <c r="A363" s="45">
        <f>IF(D363=0,"",1+MAX(A$8:A362))</f>
        <v>172</v>
      </c>
      <c r="B363" s="108"/>
      <c r="C363" s="58" t="s">
        <v>248</v>
      </c>
      <c r="D363" s="46">
        <v>2</v>
      </c>
      <c r="E363" s="40" t="s">
        <v>74</v>
      </c>
      <c r="F363" s="43">
        <v>950</v>
      </c>
      <c r="G363" s="43">
        <f t="shared" si="78"/>
        <v>1900</v>
      </c>
      <c r="H363" s="44"/>
    </row>
    <row r="364" spans="1:8" s="39" customFormat="1" ht="15.75" x14ac:dyDescent="0.25">
      <c r="A364" s="45"/>
      <c r="B364" s="108"/>
      <c r="C364" s="58"/>
      <c r="D364" s="46"/>
      <c r="E364" s="40"/>
      <c r="F364" s="43"/>
      <c r="G364" s="43"/>
      <c r="H364" s="44"/>
    </row>
    <row r="365" spans="1:8" s="39" customFormat="1" ht="15.75" x14ac:dyDescent="0.25">
      <c r="A365" s="45" t="str">
        <f>IF(D365=0,"",1+MAX(A$8:A363))</f>
        <v/>
      </c>
      <c r="B365" s="108"/>
      <c r="C365" s="62" t="s">
        <v>249</v>
      </c>
      <c r="D365" s="46"/>
      <c r="E365" s="40"/>
      <c r="F365" s="43" t="str">
        <f>IF(D365=0,"",0)</f>
        <v/>
      </c>
      <c r="G365" s="43" t="str">
        <f t="shared" si="78"/>
        <v/>
      </c>
      <c r="H365" s="44"/>
    </row>
    <row r="366" spans="1:8" s="39" customFormat="1" ht="47.25" x14ac:dyDescent="0.25">
      <c r="A366" s="45">
        <f>IF(D366=0,"",1+MAX(A$8:A365))</f>
        <v>173</v>
      </c>
      <c r="B366" s="108"/>
      <c r="C366" s="58" t="s">
        <v>253</v>
      </c>
      <c r="D366" s="46">
        <v>1</v>
      </c>
      <c r="E366" s="40" t="s">
        <v>15</v>
      </c>
      <c r="F366" s="43">
        <v>12500</v>
      </c>
      <c r="G366" s="43">
        <f t="shared" si="78"/>
        <v>12500</v>
      </c>
      <c r="H366" s="44"/>
    </row>
    <row r="367" spans="1:8" s="39" customFormat="1" ht="47.25" x14ac:dyDescent="0.25">
      <c r="A367" s="45">
        <f>IF(D367=0,"",1+MAX(A$8:A366))</f>
        <v>174</v>
      </c>
      <c r="B367" s="109"/>
      <c r="C367" s="58" t="s">
        <v>254</v>
      </c>
      <c r="D367" s="46">
        <v>1</v>
      </c>
      <c r="E367" s="40" t="s">
        <v>15</v>
      </c>
      <c r="F367" s="43">
        <v>12500</v>
      </c>
      <c r="G367" s="43">
        <f t="shared" ref="G367" si="80">IF(F367="","",D367*F367)</f>
        <v>12500</v>
      </c>
      <c r="H367" s="44"/>
    </row>
    <row r="368" spans="1:8" s="39" customFormat="1" ht="15.75" x14ac:dyDescent="0.25">
      <c r="A368" s="45" t="str">
        <f>IF(D368=0,"",1+MAX(A$8:A363))</f>
        <v/>
      </c>
      <c r="B368" s="47"/>
      <c r="C368" s="42"/>
      <c r="D368" s="46"/>
      <c r="E368" s="40"/>
      <c r="F368" s="43" t="str">
        <f>IF(D368=0,"",0)</f>
        <v/>
      </c>
      <c r="G368" s="43" t="str">
        <f t="shared" si="78"/>
        <v/>
      </c>
      <c r="H368" s="44"/>
    </row>
    <row r="369" spans="1:8" s="39" customFormat="1" ht="15.75" x14ac:dyDescent="0.25">
      <c r="A369" s="45"/>
      <c r="B369" s="47"/>
      <c r="C369" s="48" t="s">
        <v>25</v>
      </c>
      <c r="D369" s="49"/>
      <c r="E369" s="49"/>
      <c r="F369" s="43" t="str">
        <f>IF(D369=0,"",0)</f>
        <v/>
      </c>
      <c r="G369" s="43" t="str">
        <f t="shared" si="78"/>
        <v/>
      </c>
      <c r="H369" s="51">
        <f>(SUM(G355:G369))</f>
        <v>41800</v>
      </c>
    </row>
    <row r="370" spans="1:8" s="39" customFormat="1" ht="15.75" x14ac:dyDescent="0.25">
      <c r="A370" s="112"/>
      <c r="B370" s="113"/>
      <c r="C370" s="113"/>
      <c r="D370" s="113"/>
      <c r="E370" s="113"/>
      <c r="F370" s="113"/>
      <c r="G370" s="113"/>
      <c r="H370" s="114"/>
    </row>
    <row r="371" spans="1:8" s="53" customFormat="1" ht="15.75" x14ac:dyDescent="0.25">
      <c r="A371" s="54"/>
      <c r="B371" s="54"/>
      <c r="C371" s="55" t="s">
        <v>41</v>
      </c>
      <c r="D371" s="54"/>
      <c r="E371" s="54"/>
      <c r="F371" s="54"/>
      <c r="G371" s="54"/>
      <c r="H371" s="54"/>
    </row>
    <row r="372" spans="1:8" s="39" customFormat="1" ht="15.75" x14ac:dyDescent="0.25">
      <c r="A372" s="45" t="str">
        <f>IF(D372=0,"",1+MAX(A$8:A371))</f>
        <v/>
      </c>
      <c r="B372" s="47"/>
      <c r="C372" s="62"/>
      <c r="D372" s="46"/>
      <c r="E372" s="40"/>
      <c r="F372" s="43" t="str">
        <f>IF(D372=0,"",0)</f>
        <v/>
      </c>
      <c r="G372" s="43" t="str">
        <f t="shared" ref="G372:G377" si="81">IF(F372="","",D372*F372)</f>
        <v/>
      </c>
      <c r="H372" s="44"/>
    </row>
    <row r="373" spans="1:8" s="39" customFormat="1" ht="15.75" x14ac:dyDescent="0.25">
      <c r="A373" s="45" t="str">
        <f>IF(D373=0,"",1+MAX(A$8:A372))</f>
        <v/>
      </c>
      <c r="B373" s="47"/>
      <c r="C373" s="62" t="s">
        <v>249</v>
      </c>
      <c r="D373" s="46"/>
      <c r="E373" s="40"/>
      <c r="F373" s="43" t="str">
        <f>IF(D373=0,"",0)</f>
        <v/>
      </c>
      <c r="G373" s="43" t="str">
        <f t="shared" si="81"/>
        <v/>
      </c>
      <c r="H373" s="44"/>
    </row>
    <row r="374" spans="1:8" s="39" customFormat="1" ht="47.25" x14ac:dyDescent="0.25">
      <c r="A374" s="45">
        <f>IF(D374=0,"",1+MAX(A$8:A373))</f>
        <v>175</v>
      </c>
      <c r="B374" s="107" t="s">
        <v>298</v>
      </c>
      <c r="C374" s="58" t="s">
        <v>252</v>
      </c>
      <c r="D374" s="46">
        <v>1</v>
      </c>
      <c r="E374" s="40" t="s">
        <v>15</v>
      </c>
      <c r="F374" s="43">
        <v>26000</v>
      </c>
      <c r="G374" s="43">
        <f>F374*D374</f>
        <v>26000</v>
      </c>
      <c r="H374" s="44"/>
    </row>
    <row r="375" spans="1:8" s="39" customFormat="1" ht="47.25" x14ac:dyDescent="0.25">
      <c r="A375" s="45">
        <f>IF(D375=0,"",1+MAX(A$8:A374))</f>
        <v>176</v>
      </c>
      <c r="B375" s="109"/>
      <c r="C375" s="58" t="s">
        <v>255</v>
      </c>
      <c r="D375" s="46">
        <v>1</v>
      </c>
      <c r="E375" s="40" t="s">
        <v>15</v>
      </c>
      <c r="F375" s="43">
        <v>25000</v>
      </c>
      <c r="G375" s="43">
        <f>F375*D375</f>
        <v>25000</v>
      </c>
      <c r="H375" s="44"/>
    </row>
    <row r="376" spans="1:8" s="39" customFormat="1" ht="15.75" x14ac:dyDescent="0.25">
      <c r="A376" s="45" t="str">
        <f>IF(D376=0,"",1+MAX(A$8:A374))</f>
        <v/>
      </c>
      <c r="B376" s="47"/>
      <c r="C376" s="42"/>
      <c r="D376" s="46"/>
      <c r="E376" s="40"/>
      <c r="F376" s="43" t="str">
        <f>IF(D376=0,"",0)</f>
        <v/>
      </c>
      <c r="G376" s="43" t="str">
        <f t="shared" si="81"/>
        <v/>
      </c>
      <c r="H376" s="44"/>
    </row>
    <row r="377" spans="1:8" s="39" customFormat="1" ht="15.75" x14ac:dyDescent="0.25">
      <c r="A377" s="45"/>
      <c r="B377" s="47"/>
      <c r="C377" s="48" t="s">
        <v>42</v>
      </c>
      <c r="D377" s="49"/>
      <c r="E377" s="49"/>
      <c r="F377" s="43" t="str">
        <f>IF(D377=0,"",0)</f>
        <v/>
      </c>
      <c r="G377" s="43" t="str">
        <f t="shared" si="81"/>
        <v/>
      </c>
      <c r="H377" s="51">
        <f>(SUM(G372:G377))</f>
        <v>51000</v>
      </c>
    </row>
    <row r="378" spans="1:8" s="39" customFormat="1" ht="15.75" x14ac:dyDescent="0.25">
      <c r="A378" s="112"/>
      <c r="B378" s="113"/>
      <c r="C378" s="113"/>
      <c r="D378" s="113"/>
      <c r="E378" s="113"/>
      <c r="F378" s="113"/>
      <c r="G378" s="113"/>
      <c r="H378" s="114"/>
    </row>
    <row r="379" spans="1:8" s="53" customFormat="1" ht="15.75" x14ac:dyDescent="0.25">
      <c r="A379" s="54"/>
      <c r="B379" s="54"/>
      <c r="C379" s="55" t="s">
        <v>32</v>
      </c>
      <c r="D379" s="54"/>
      <c r="E379" s="54"/>
      <c r="F379" s="54"/>
      <c r="G379" s="54"/>
      <c r="H379" s="54"/>
    </row>
    <row r="380" spans="1:8" s="39" customFormat="1" ht="15.75" x14ac:dyDescent="0.25">
      <c r="A380" s="45" t="str">
        <f>IF(D380=0,"",1+MAX(A$9:A379))</f>
        <v/>
      </c>
      <c r="B380" s="47"/>
      <c r="C380" s="62"/>
      <c r="D380" s="46"/>
      <c r="E380" s="40"/>
      <c r="F380" s="43" t="str">
        <f>IF(D380=0,"",0)</f>
        <v/>
      </c>
      <c r="G380" s="43" t="str">
        <f>IF(F380="","",D380*F380)</f>
        <v/>
      </c>
      <c r="H380" s="44"/>
    </row>
    <row r="381" spans="1:8" s="39" customFormat="1" ht="15.75" x14ac:dyDescent="0.25">
      <c r="A381" s="45" t="s">
        <v>250</v>
      </c>
      <c r="B381" s="47"/>
      <c r="C381" s="62" t="s">
        <v>249</v>
      </c>
      <c r="D381" s="46"/>
      <c r="E381" s="40"/>
      <c r="F381" s="43" t="s">
        <v>250</v>
      </c>
      <c r="G381" s="43" t="s">
        <v>250</v>
      </c>
      <c r="H381" s="44"/>
    </row>
    <row r="382" spans="1:8" s="39" customFormat="1" ht="47.25" x14ac:dyDescent="0.25">
      <c r="A382" s="45">
        <v>150</v>
      </c>
      <c r="B382" s="107" t="s">
        <v>298</v>
      </c>
      <c r="C382" s="58" t="s">
        <v>251</v>
      </c>
      <c r="D382" s="46">
        <v>1</v>
      </c>
      <c r="E382" s="40" t="s">
        <v>15</v>
      </c>
      <c r="F382" s="43">
        <v>35000</v>
      </c>
      <c r="G382" s="43">
        <f>F382*D382</f>
        <v>35000</v>
      </c>
      <c r="H382" s="44"/>
    </row>
    <row r="383" spans="1:8" s="39" customFormat="1" ht="47.25" x14ac:dyDescent="0.25">
      <c r="A383" s="45">
        <v>150</v>
      </c>
      <c r="B383" s="109"/>
      <c r="C383" s="58" t="s">
        <v>256</v>
      </c>
      <c r="D383" s="46">
        <v>1</v>
      </c>
      <c r="E383" s="40" t="s">
        <v>15</v>
      </c>
      <c r="F383" s="43">
        <v>38000</v>
      </c>
      <c r="G383" s="43">
        <f>F383*D383</f>
        <v>38000</v>
      </c>
      <c r="H383" s="44"/>
    </row>
    <row r="384" spans="1:8" s="39" customFormat="1" ht="18" customHeight="1" x14ac:dyDescent="0.25">
      <c r="A384" s="45" t="str">
        <f>IF(D384=0,"",1+MAX(A$9:A382))</f>
        <v/>
      </c>
      <c r="B384" s="47"/>
      <c r="C384" s="67"/>
      <c r="D384" s="46"/>
      <c r="E384" s="40"/>
      <c r="F384" s="43"/>
      <c r="G384" s="43"/>
      <c r="H384" s="44"/>
    </row>
    <row r="385" spans="1:8" s="39" customFormat="1" ht="18" customHeight="1" x14ac:dyDescent="0.25">
      <c r="A385" s="45"/>
      <c r="B385" s="47"/>
      <c r="C385" s="48" t="s">
        <v>33</v>
      </c>
      <c r="D385" s="49"/>
      <c r="E385" s="49"/>
      <c r="F385" s="43" t="str">
        <f>IF(D385=0,"",0)</f>
        <v/>
      </c>
      <c r="G385" s="43" t="str">
        <f>IF(F385="","",D385*F385)</f>
        <v/>
      </c>
      <c r="H385" s="51">
        <f>(SUM(G380:G385))</f>
        <v>73000</v>
      </c>
    </row>
    <row r="386" spans="1:8" s="39" customFormat="1" ht="18" customHeight="1" x14ac:dyDescent="0.25">
      <c r="A386" s="115"/>
      <c r="B386" s="116"/>
      <c r="C386" s="116"/>
      <c r="D386" s="116"/>
      <c r="E386" s="116"/>
      <c r="F386" s="116"/>
      <c r="G386" s="116"/>
      <c r="H386" s="117"/>
    </row>
    <row r="387" spans="1:8" s="39" customFormat="1" ht="18" customHeight="1" x14ac:dyDescent="0.25">
      <c r="A387" s="121" t="s">
        <v>21</v>
      </c>
      <c r="B387" s="122"/>
      <c r="C387" s="68"/>
      <c r="D387" s="69"/>
      <c r="E387" s="69"/>
      <c r="F387" s="68"/>
      <c r="G387" s="68"/>
      <c r="H387" s="70">
        <f>SUM(H9:H386)</f>
        <v>572100.1213355927</v>
      </c>
    </row>
    <row r="388" spans="1:8" s="39" customFormat="1" ht="18" customHeight="1" x14ac:dyDescent="0.25">
      <c r="A388" s="118" t="s">
        <v>10</v>
      </c>
      <c r="B388" s="119"/>
      <c r="C388" s="71">
        <v>0.25</v>
      </c>
      <c r="D388" s="72"/>
      <c r="E388" s="72"/>
      <c r="F388" s="73"/>
      <c r="G388" s="73"/>
      <c r="H388" s="74">
        <f>(H387*C388)</f>
        <v>143025.03033389818</v>
      </c>
    </row>
    <row r="389" spans="1:8" s="39" customFormat="1" ht="18" customHeight="1" x14ac:dyDescent="0.25">
      <c r="A389" s="118" t="s">
        <v>11</v>
      </c>
      <c r="B389" s="119"/>
      <c r="C389" s="71">
        <v>0.15</v>
      </c>
      <c r="D389" s="75"/>
      <c r="E389" s="75"/>
      <c r="F389" s="76"/>
      <c r="G389" s="76"/>
      <c r="H389" s="74">
        <f>(H387*C389)</f>
        <v>85815.018200338905</v>
      </c>
    </row>
    <row r="390" spans="1:8" s="39" customFormat="1" ht="18" customHeight="1" x14ac:dyDescent="0.25">
      <c r="A390" s="118" t="s">
        <v>13</v>
      </c>
      <c r="B390" s="119"/>
      <c r="C390" s="71">
        <v>0.25</v>
      </c>
      <c r="D390" s="77"/>
      <c r="E390" s="77"/>
      <c r="F390" s="78"/>
      <c r="G390" s="78"/>
      <c r="H390" s="74">
        <f>(H387*C390)</f>
        <v>143025.03033389818</v>
      </c>
    </row>
    <row r="391" spans="1:8" ht="24" customHeight="1" x14ac:dyDescent="0.25">
      <c r="A391" s="110" t="s">
        <v>12</v>
      </c>
      <c r="B391" s="111"/>
      <c r="C391" s="79"/>
      <c r="D391" s="80"/>
      <c r="E391" s="80"/>
      <c r="F391" s="79"/>
      <c r="G391" s="79"/>
      <c r="H391" s="81">
        <f>SUM(H387:H390)</f>
        <v>943965.20020372793</v>
      </c>
    </row>
    <row r="392" spans="1:8" s="39" customFormat="1" ht="18" customHeight="1" x14ac:dyDescent="0.25">
      <c r="A392" s="126" t="s">
        <v>16</v>
      </c>
      <c r="B392" s="127"/>
      <c r="C392" s="82"/>
      <c r="D392" s="83"/>
      <c r="E392" s="83"/>
      <c r="F392" s="82"/>
      <c r="G392" s="82"/>
      <c r="H392" s="84"/>
    </row>
    <row r="393" spans="1:8" s="39" customFormat="1" ht="18" customHeight="1" x14ac:dyDescent="0.25">
      <c r="A393" s="85"/>
      <c r="B393" s="86"/>
      <c r="C393" s="82"/>
      <c r="D393" s="83"/>
      <c r="E393" s="83"/>
      <c r="F393" s="82"/>
      <c r="G393" s="82"/>
      <c r="H393" s="84"/>
    </row>
    <row r="394" spans="1:8" s="39" customFormat="1" ht="18" customHeight="1" x14ac:dyDescent="0.25">
      <c r="A394" s="87"/>
      <c r="B394" s="88"/>
      <c r="C394" s="89"/>
      <c r="D394" s="90"/>
      <c r="E394" s="90"/>
      <c r="F394" s="89"/>
      <c r="G394" s="89"/>
      <c r="H394" s="91"/>
    </row>
  </sheetData>
  <mergeCells count="40">
    <mergeCell ref="A392:B392"/>
    <mergeCell ref="A262:H262"/>
    <mergeCell ref="A338:H338"/>
    <mergeCell ref="A328:H328"/>
    <mergeCell ref="A73:H73"/>
    <mergeCell ref="B322:B325"/>
    <mergeCell ref="B266:B295"/>
    <mergeCell ref="B127:B169"/>
    <mergeCell ref="A17:H17"/>
    <mergeCell ref="A388:B388"/>
    <mergeCell ref="B77:B88"/>
    <mergeCell ref="B21:B32"/>
    <mergeCell ref="A387:B387"/>
    <mergeCell ref="B111:B112"/>
    <mergeCell ref="B357:B367"/>
    <mergeCell ref="B382:B383"/>
    <mergeCell ref="B201:B206"/>
    <mergeCell ref="B212:B225"/>
    <mergeCell ref="A97:H97"/>
    <mergeCell ref="B175:B193"/>
    <mergeCell ref="B349:B350"/>
    <mergeCell ref="B302:B306"/>
    <mergeCell ref="B309:B314"/>
    <mergeCell ref="B332:B335"/>
    <mergeCell ref="B37:B70"/>
    <mergeCell ref="B374:B375"/>
    <mergeCell ref="B119:B124"/>
    <mergeCell ref="A391:B391"/>
    <mergeCell ref="A104:H104"/>
    <mergeCell ref="A115:H115"/>
    <mergeCell ref="A378:H378"/>
    <mergeCell ref="A386:H386"/>
    <mergeCell ref="A389:B389"/>
    <mergeCell ref="B232:B259"/>
    <mergeCell ref="A353:H353"/>
    <mergeCell ref="A390:B390"/>
    <mergeCell ref="A370:H370"/>
    <mergeCell ref="A298:H298"/>
    <mergeCell ref="A318:H318"/>
    <mergeCell ref="A345:H345"/>
  </mergeCells>
  <printOptions horizontalCentered="1"/>
  <pageMargins left="0" right="0" top="0" bottom="0.17" header="0" footer="0"/>
  <pageSetup paperSize="9" scale="10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TAKEOFF Breakdown</vt:lpstr>
      <vt:lpstr>'TAKEOFF Breakdown'!Print_Area</vt:lpstr>
      <vt:lpstr>'TAKEOFF Breakdown'!Print_Titles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five star estimating</dc:creator>
  <cp:lastModifiedBy>HP</cp:lastModifiedBy>
  <dcterms:created xsi:type="dcterms:W3CDTF">2016-03-30T01:57:46Z</dcterms:created>
  <dcterms:modified xsi:type="dcterms:W3CDTF">2022-11-07T17:27:44Z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</Properties>
</file>